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 activeTab="1"/>
  </bookViews>
  <sheets>
    <sheet name="Özet" sheetId="1" r:id="rId1"/>
    <sheet name="Bakım Takip" sheetId="2" r:id="rId2"/>
    <sheet name="Bakım Geçmişi" sheetId="3" r:id="rId3"/>
    <sheet name="Yıllık Plan" sheetId="4" r:id="rId4"/>
    <sheet name="Kullanım Kılavuzu" sheetId="5" r:id="rId5"/>
  </sheets>
  <definedNames>
    <definedName name="_xlnm._FilterDatabase" localSheetId="2" hidden="1">'Bakım Geçmişi'!$A$5:$E$37</definedName>
    <definedName name="_xlnm._FilterDatabase" localSheetId="1" hidden="1">'Bakım Takip'!$A$4:$K$19</definedName>
    <definedName name="_xlnm.Print_Titles" localSheetId="1">'Bakım Takip'!$4:$4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0" i="4"/>
  <c r="B20"/>
  <c r="A20"/>
  <c r="M19"/>
  <c r="L19"/>
  <c r="B19"/>
  <c r="A19"/>
  <c r="N18"/>
  <c r="C18"/>
  <c r="B18"/>
  <c r="A18"/>
  <c r="E17"/>
  <c r="D17"/>
  <c r="B17"/>
  <c r="A17"/>
  <c r="G16"/>
  <c r="F16"/>
  <c r="B16"/>
  <c r="A16"/>
  <c r="I15"/>
  <c r="H15"/>
  <c r="B15"/>
  <c r="A15"/>
  <c r="K14"/>
  <c r="J14"/>
  <c r="B14"/>
  <c r="A14"/>
  <c r="M13"/>
  <c r="L13"/>
  <c r="B13"/>
  <c r="A13"/>
  <c r="N12"/>
  <c r="C12"/>
  <c r="B12"/>
  <c r="A12"/>
  <c r="E11"/>
  <c r="D11"/>
  <c r="B11"/>
  <c r="A11"/>
  <c r="G10"/>
  <c r="F10"/>
  <c r="B10"/>
  <c r="A10"/>
  <c r="I9"/>
  <c r="H9"/>
  <c r="B9"/>
  <c r="A9"/>
  <c r="K8"/>
  <c r="J8"/>
  <c r="B8"/>
  <c r="A8"/>
  <c r="M7"/>
  <c r="L7"/>
  <c r="B7"/>
  <c r="A7"/>
  <c r="N6"/>
  <c r="C6"/>
  <c r="B6"/>
  <c r="A6"/>
  <c r="G19" i="2"/>
  <c r="C20" i="4" s="1"/>
  <c r="G18" i="2"/>
  <c r="E19" i="4" s="1"/>
  <c r="I17" i="2"/>
  <c r="H17"/>
  <c r="G17"/>
  <c r="G18" i="4" s="1"/>
  <c r="G16" i="2"/>
  <c r="I17" i="4" s="1"/>
  <c r="G15" i="2"/>
  <c r="K16" i="4" s="1"/>
  <c r="H14" i="2"/>
  <c r="I14" s="1"/>
  <c r="G14"/>
  <c r="M15" i="4" s="1"/>
  <c r="G13" i="2"/>
  <c r="C14" i="4" s="1"/>
  <c r="G12" i="2"/>
  <c r="E13" i="4" s="1"/>
  <c r="H11" i="2"/>
  <c r="I11" s="1"/>
  <c r="G11"/>
  <c r="G12" i="4" s="1"/>
  <c r="G10" i="2"/>
  <c r="I11" i="4" s="1"/>
  <c r="G9" i="2"/>
  <c r="K10" i="4" s="1"/>
  <c r="H8" i="2"/>
  <c r="I8" s="1"/>
  <c r="G8"/>
  <c r="M9" i="4" s="1"/>
  <c r="G7" i="2"/>
  <c r="C8" i="4" s="1"/>
  <c r="G6" i="2"/>
  <c r="E7" i="4" s="1"/>
  <c r="H5" i="2"/>
  <c r="I5" s="1"/>
  <c r="G5"/>
  <c r="G6" i="4" s="1"/>
  <c r="M16" i="1"/>
  <c r="M15"/>
  <c r="M14"/>
  <c r="M13"/>
  <c r="M12"/>
  <c r="A8"/>
  <c r="G5"/>
  <c r="A2" i="2" s="1"/>
  <c r="H6" l="1"/>
  <c r="I6" s="1"/>
  <c r="M9" i="1" s="1"/>
  <c r="H9" i="2"/>
  <c r="I9" s="1"/>
  <c r="H12"/>
  <c r="I12" s="1"/>
  <c r="H15"/>
  <c r="I15" s="1"/>
  <c r="H18"/>
  <c r="I18" s="1"/>
  <c r="F6" i="4"/>
  <c r="D7"/>
  <c r="N8"/>
  <c r="L9"/>
  <c r="J10"/>
  <c r="H11"/>
  <c r="F12"/>
  <c r="D13"/>
  <c r="N14"/>
  <c r="L15"/>
  <c r="J16"/>
  <c r="H17"/>
  <c r="F18"/>
  <c r="D19"/>
  <c r="N20"/>
  <c r="E6"/>
  <c r="C7"/>
  <c r="M8"/>
  <c r="K9"/>
  <c r="I10"/>
  <c r="G11"/>
  <c r="E12"/>
  <c r="C13"/>
  <c r="M14"/>
  <c r="K15"/>
  <c r="I16"/>
  <c r="G17"/>
  <c r="E18"/>
  <c r="C19"/>
  <c r="M20"/>
  <c r="L5" i="2"/>
  <c r="L8"/>
  <c r="L11"/>
  <c r="L14"/>
  <c r="L17"/>
  <c r="D6" i="4"/>
  <c r="N7"/>
  <c r="L8"/>
  <c r="J9"/>
  <c r="H10"/>
  <c r="F11"/>
  <c r="D12"/>
  <c r="N13"/>
  <c r="L14"/>
  <c r="J15"/>
  <c r="H16"/>
  <c r="F17"/>
  <c r="D18"/>
  <c r="N19"/>
  <c r="L20"/>
  <c r="J20"/>
  <c r="K7"/>
  <c r="E10"/>
  <c r="M12"/>
  <c r="K13"/>
  <c r="I14"/>
  <c r="G15"/>
  <c r="C17"/>
  <c r="M18"/>
  <c r="I20"/>
  <c r="K19"/>
  <c r="M6"/>
  <c r="G9"/>
  <c r="C11"/>
  <c r="E16"/>
  <c r="K6"/>
  <c r="I7"/>
  <c r="G8"/>
  <c r="E9"/>
  <c r="C10"/>
  <c r="M11"/>
  <c r="K12"/>
  <c r="I13"/>
  <c r="G14"/>
  <c r="E15"/>
  <c r="C16"/>
  <c r="M17"/>
  <c r="K18"/>
  <c r="I19"/>
  <c r="G20"/>
  <c r="I8"/>
  <c r="L7" i="2"/>
  <c r="L10"/>
  <c r="L13"/>
  <c r="L16"/>
  <c r="L19"/>
  <c r="L6" i="4"/>
  <c r="J7"/>
  <c r="H8"/>
  <c r="F9"/>
  <c r="D10"/>
  <c r="N11"/>
  <c r="L12"/>
  <c r="J13"/>
  <c r="H14"/>
  <c r="F15"/>
  <c r="D16"/>
  <c r="N17"/>
  <c r="L18"/>
  <c r="J19"/>
  <c r="H20"/>
  <c r="H7" i="2"/>
  <c r="I7" s="1"/>
  <c r="H10"/>
  <c r="I10" s="1"/>
  <c r="H13"/>
  <c r="I13" s="1"/>
  <c r="H16"/>
  <c r="I16" s="1"/>
  <c r="H19"/>
  <c r="I19" s="1"/>
  <c r="J6" i="4"/>
  <c r="H7"/>
  <c r="F8"/>
  <c r="D9"/>
  <c r="N10"/>
  <c r="L11"/>
  <c r="J12"/>
  <c r="H13"/>
  <c r="F14"/>
  <c r="D15"/>
  <c r="N16"/>
  <c r="L17"/>
  <c r="J18"/>
  <c r="H19"/>
  <c r="F20"/>
  <c r="I6"/>
  <c r="G7"/>
  <c r="E8"/>
  <c r="C9"/>
  <c r="M10"/>
  <c r="K11"/>
  <c r="I12"/>
  <c r="G13"/>
  <c r="E14"/>
  <c r="C15"/>
  <c r="M16"/>
  <c r="K17"/>
  <c r="I18"/>
  <c r="G19"/>
  <c r="E20"/>
  <c r="L6" i="2"/>
  <c r="L9"/>
  <c r="L12"/>
  <c r="L15"/>
  <c r="L18"/>
  <c r="H6" i="4"/>
  <c r="F7"/>
  <c r="D8"/>
  <c r="N9"/>
  <c r="L10"/>
  <c r="J11"/>
  <c r="H12"/>
  <c r="F13"/>
  <c r="D14"/>
  <c r="N15"/>
  <c r="L16"/>
  <c r="J17"/>
  <c r="H18"/>
  <c r="F19"/>
  <c r="D20"/>
  <c r="M8" i="1" l="1"/>
  <c r="F32"/>
  <c r="I32" s="1"/>
  <c r="B33"/>
  <c r="F33"/>
  <c r="I33" s="1"/>
  <c r="F29"/>
  <c r="I29" s="1"/>
  <c r="B30"/>
  <c r="F30"/>
  <c r="I30" s="1"/>
  <c r="F31"/>
  <c r="I31" s="1"/>
  <c r="B29"/>
  <c r="B32"/>
  <c r="B31"/>
  <c r="C8"/>
  <c r="M7"/>
  <c r="E8"/>
  <c r="G8"/>
</calcChain>
</file>

<file path=xl/comments1.xml><?xml version="1.0" encoding="utf-8"?>
<comments xmlns="http://schemas.openxmlformats.org/spreadsheetml/2006/main">
  <authors>
    <author>Unknown Author</author>
  </authors>
  <commentList>
    <comment ref="B5" authorId="0">
      <text>
        <r>
          <rPr>
            <sz val="10"/>
            <rFont val="Arial"/>
            <family val="2"/>
          </rPr>
          <t>İsterseniz okulunuzun logosunu da eklemek için: Ekle &gt; Resim menüsünden bir logo görseli seçip başlık çubuğunun sol üstüne yerleştirebilirsiniz.</t>
        </r>
      </text>
    </comment>
  </commentList>
</comments>
</file>

<file path=xl/sharedStrings.xml><?xml version="1.0" encoding="utf-8"?>
<sst xmlns="http://schemas.openxmlformats.org/spreadsheetml/2006/main" count="175" uniqueCount="142">
  <si>
    <t>OKUL PERİYODİK BAKIM TAKİP SİSTEMİ</t>
  </si>
  <si>
    <t>Yönetim Özeti  ·  Dashboard</t>
  </si>
  <si>
    <t>Okul Adı:</t>
  </si>
  <si>
    <t>[ OKUL ADINI BURAYA YAZINIZ ]</t>
  </si>
  <si>
    <t>Rapor Tarihi:</t>
  </si>
  <si>
    <t>Durum</t>
  </si>
  <si>
    <t>Adet</t>
  </si>
  <si>
    <t>TOPLAM BAKIM KALEMİ</t>
  </si>
  <si>
    <t>GECİKMİŞ</t>
  </si>
  <si>
    <t>YAKLAŞAN (≤30 GÜN)</t>
  </si>
  <si>
    <t>UYGUN</t>
  </si>
  <si>
    <t>Gecikti</t>
  </si>
  <si>
    <t>Yaklaşıyor</t>
  </si>
  <si>
    <t>Uygun</t>
  </si>
  <si>
    <t>Durum Dağılımı</t>
  </si>
  <si>
    <t>Kategori Dağılımı</t>
  </si>
  <si>
    <t>Kategori</t>
  </si>
  <si>
    <t>Hijyen</t>
  </si>
  <si>
    <t>Mekanik</t>
  </si>
  <si>
    <t>Güvenlik</t>
  </si>
  <si>
    <t>Elektrik</t>
  </si>
  <si>
    <t>Tesisat</t>
  </si>
  <si>
    <t>Sıradaki 5 Bakım (kronolojik)</t>
  </si>
  <si>
    <t>Sıra</t>
  </si>
  <si>
    <t>Bakım / İşlem Adı</t>
  </si>
  <si>
    <t>Sonraki Bakım Tarihi</t>
  </si>
  <si>
    <t>Kalan Gün</t>
  </si>
  <si>
    <t>OKUL PERİYODİK BAKIM TAKİP ÇİZELGESİ</t>
  </si>
  <si>
    <t>Sıralama Anahtarı (gizli - silmeyiniz)</t>
  </si>
  <si>
    <t>No</t>
  </si>
  <si>
    <t>Periyot
(Ay)</t>
  </si>
  <si>
    <t>Sorumlu Firma / Kişi</t>
  </si>
  <si>
    <t>Son Yapılma
Tarihi</t>
  </si>
  <si>
    <t>Sonraki Bakım
Tarihi</t>
  </si>
  <si>
    <t>Kalan
Gün</t>
  </si>
  <si>
    <t>Notlar</t>
  </si>
  <si>
    <t>İletişim Bilgisi</t>
  </si>
  <si>
    <t>Su Deposu Temizliği ve Dezenfeksiyonu</t>
  </si>
  <si>
    <t>Yetkili Temizlik Firması</t>
  </si>
  <si>
    <t>0212 000 00 01</t>
  </si>
  <si>
    <t>İlaçlama (Haşere Kontrolü)</t>
  </si>
  <si>
    <t>İlaçlama Firması</t>
  </si>
  <si>
    <t>0212 000 00 02</t>
  </si>
  <si>
    <t>Asansör Periyodik Bakımı</t>
  </si>
  <si>
    <t>Asansör Bakım Firması</t>
  </si>
  <si>
    <t>0212 000 00 03</t>
  </si>
  <si>
    <t>Asansör Yıllık Kontrol (Yetkili Muayene)</t>
  </si>
  <si>
    <t>Yetkili Muayene Kuruluşu</t>
  </si>
  <si>
    <t>0212 000 00 04</t>
  </si>
  <si>
    <t>Yangın Söndürme Tüpleri Kontrolü</t>
  </si>
  <si>
    <t>Yangın Güvenlik Firması</t>
  </si>
  <si>
    <t>0212 000 00 05</t>
  </si>
  <si>
    <t>Yangın Algılama ve Alarm Sistemi Kontrolü</t>
  </si>
  <si>
    <t>Jeneratör Bakımı</t>
  </si>
  <si>
    <t>Teknik Servis</t>
  </si>
  <si>
    <t>0212 000 00 06</t>
  </si>
  <si>
    <t>Klima / Havalandırma Sistemi Bakımı</t>
  </si>
  <si>
    <t>Klima Servis Firması</t>
  </si>
  <si>
    <t>0212 000 00 07</t>
  </si>
  <si>
    <t>Paratoner (Yıldırımlık) Kontrolü</t>
  </si>
  <si>
    <t>Elektrik Mühendisi / Firma</t>
  </si>
  <si>
    <t>0212 000 00 08</t>
  </si>
  <si>
    <t>Elektrik Tesisatı ve Topraklama Ölçümü</t>
  </si>
  <si>
    <t>Doğalgaz Tesisatı Kontrolü</t>
  </si>
  <si>
    <t>Yetkili Gaz Firması</t>
  </si>
  <si>
    <t>0212 000 00 09</t>
  </si>
  <si>
    <t>Kazan Dairesi / Kombi Bakımı</t>
  </si>
  <si>
    <t>Isıtma Servis Firması</t>
  </si>
  <si>
    <t>0212 000 00 10</t>
  </si>
  <si>
    <t>Bahçe / Oyun Grubu Ekipmanları Kontrolü</t>
  </si>
  <si>
    <t>Bakım Personeli</t>
  </si>
  <si>
    <t>Dahili: 101</t>
  </si>
  <si>
    <t>Çevre Aydınlatma / Jeneratör Devreye Alma Testi</t>
  </si>
  <si>
    <t>Dahili: 102</t>
  </si>
  <si>
    <t>Havuz Suyu Analizi ve Bakımı (varsa)</t>
  </si>
  <si>
    <t>Havuz Bakım Firması</t>
  </si>
  <si>
    <t>0212 000 00 11</t>
  </si>
  <si>
    <t>BAKIM GEÇMİŞİ</t>
  </si>
  <si>
    <t>Tamamlanan her bakım için bu tabloya bir satır ekleyiniz (kalıcı kayıt / denetim izi)</t>
  </si>
  <si>
    <t>Tarih</t>
  </si>
  <si>
    <t>Yapan Firma / Kişi</t>
  </si>
  <si>
    <t>Açıklama / Not</t>
  </si>
  <si>
    <t>Maliyet (opsiyonel)</t>
  </si>
  <si>
    <t>Kontrol tamamlandı, rapor arşivlendi.</t>
  </si>
  <si>
    <t>Temizlik ve dezenfeksiyon yapıldı, tutanak alındı.</t>
  </si>
  <si>
    <t>YILLIK BAKIM PLANI</t>
  </si>
  <si>
    <t>Hangi bakım hangi ay bekleniyor?</t>
  </si>
  <si>
    <t>Oca</t>
  </si>
  <si>
    <t>Şub</t>
  </si>
  <si>
    <t>Mar</t>
  </si>
  <si>
    <t>Nis</t>
  </si>
  <si>
    <t>May</t>
  </si>
  <si>
    <t>Haz</t>
  </si>
  <si>
    <t>Tem</t>
  </si>
  <si>
    <t>Ağu</t>
  </si>
  <si>
    <t>Eyl</t>
  </si>
  <si>
    <t>Eki</t>
  </si>
  <si>
    <t>Kas</t>
  </si>
  <si>
    <t>Ara</t>
  </si>
  <si>
    <t>KULLANIM KILAVUZU</t>
  </si>
  <si>
    <t>Bu tabloyu etkin biçimde kullanmak için aşağıdaki açıklamaları okuyunuz</t>
  </si>
  <si>
    <t>1. Genel Yapı</t>
  </si>
  <si>
    <t>•  Bu dosya 5 sayfadan oluşur: Özet (yönetim panosu), Bakım Takip (ana veri tablosu), Bakım Geçmişi (tamamlanan işlerin kaydı), Yıllık Plan (aylık görünüm) ve bu Kılavuz.</t>
  </si>
  <si>
    <t>•  Tüm hesaplamalar birbirine bağlıdır; sadece "Bakım Takip" sayfasındaki sarı/mavi hücreleri güncellemeniz yeterlidir.</t>
  </si>
  <si>
    <t>2. Girdi Alanları (Sarı Zeminli, Mavi Yazılı Hücreler)</t>
  </si>
  <si>
    <t>•  "Bakım Takip" sayfasında: Bakım Adı, Kategori, Periyot (Ay), Sorumlu Firma/Kişi, Son Yapılma Tarihi ve İletişim Bilgisi sütunları elle girilir.</t>
  </si>
  <si>
    <t>•  "Özet" sayfasında B5 hücresine okulunuzun adını yazınız; bu bilgi diğer sayfaların başlığına otomatik yansır. Aynı hücrenin üzerine gelirseniz logo eklemekle ilgili küçük bir not göreceksiniz (sarı üçgenli hücre yorumu).</t>
  </si>
  <si>
    <t>•  Sarı renk "burayı doldurun" anlamına gelir; beyaz zeminli hücreler otomatik hesaplanır, elle değiştirmeyiniz.</t>
  </si>
  <si>
    <t>3. Otomatik Hesaplanan Alanlar</t>
  </si>
  <si>
    <t>•  Sonraki Bakım Tarihi = Son Yapılma Tarihi + Periyot (ay) → EDATE formülü ile hesaplanır.</t>
  </si>
  <si>
    <t>•  Kalan Gün = Sonraki Bakım Tarihi − Bugünün Tarihi.</t>
  </si>
  <si>
    <t>•  Durum: Gecikti (kırmızı, süresi geçmiş) · Yaklaşıyor (sarı, 30 gün veya daha az kaldı) · Uygun (yeşil, zamanı gelmedi).</t>
  </si>
  <si>
    <t>•  Kalan Gün sütunundaki trafik ışığı simgeleri aynı mantıkla otomatik renklenir.</t>
  </si>
  <si>
    <t>4. Bir Bakım Yapıldığında</t>
  </si>
  <si>
    <t>•  İlgili satırın "Son Yapılma Tarihi" hücresine yeni tarihi giriniz.</t>
  </si>
  <si>
    <t>•  Sonraki Bakım Tarihi, Kalan Gün, Durum ve Yıllık Plan sayfası otomatik olarak güncellenir.</t>
  </si>
  <si>
    <t>5. Yeni Bakım Kalemi Eklemek</t>
  </si>
  <si>
    <t>•  "Bakım Takip" sayfasında son satırın altına yeni bir satır ekleyiniz.</t>
  </si>
  <si>
    <t>•  G, H, I ve K (gizli) sütunlarındaki formülleri bir üst satırdan kopyalayıp yapıştırınız.</t>
  </si>
  <si>
    <t>•  "Yıllık Plan" sayfasına da aynı şekilde yeni bir satır ekleyip formülleri kopyalayınız.</t>
  </si>
  <si>
    <t>6. Özet (Dashboard) Sayfası</t>
  </si>
  <si>
    <t>•  Üstteki 4 kutu: toplam bakım kalemi sayısı, gecikmiş, yaklaşan ve uygun durumdaki kalemlerin sayısını gösterir.</t>
  </si>
  <si>
    <t>•  Grafikler durum ve kategori dağılımını görsel olarak özetler; veriler "Bakım Takip" sayfasından otomatik beslenir.</t>
  </si>
  <si>
    <t>•  "Sıradaki 5 Bakım" tablosu, tarihi en yakın 5 bakım kalemini otomatik sıralar.</t>
  </si>
  <si>
    <t>7. Filtreleme ve Sıralama</t>
  </si>
  <si>
    <t>•  "Bakım Takip" sayfasındaki başlık satırında filtre okları bulunur; Kategori veya Durum'a göre filtreleyebilirsiniz.</t>
  </si>
  <si>
    <t>8. Bakım Geçmişi (Kayıt / Denetim İzi)</t>
  </si>
  <si>
    <t>•  Bir bakım tamamlandığında, "Bakım Takip" sayfasındaki tarihi güncellemenin yanı sıra, "Bakım Geçmişi" sayfasına da bir satır ekleyerek kalıcı bir kayıt oluşturabilirsiniz (tarih, yapan firma, açıklama, varsa maliyet).</t>
  </si>
  <si>
    <t>•  Bu sayfa otomatik doldurulmaz; denetim, teftiş veya yıl sonu raporlaması için elle tutulan basit ve güvenilir bir kayıt defteridir.</t>
  </si>
  <si>
    <t>•  "Bakım / İşlem Adı" sütununda açılır liste, "Bakım Takip" sayfasındaki isimlerden otomatik gelir.</t>
  </si>
  <si>
    <t>9. Sayfa Koruması</t>
  </si>
  <si>
    <t>•  "Özet" ve "Bakım Takip" sayfalarında yanlışlıkla formül silinmesini önlemek için sadece sarı hücreler açık bırakılmış, diğer her şey kilitlenmiştir.</t>
  </si>
  <si>
    <t>•  Korumayı kaldırmak isterseniz: Excel'de Gözden Geçir (Review) &gt; Sayfa Korumasını Kaldır (Unprotect Sheet); herhangi bir parola tanımlanmamıştır.</t>
  </si>
  <si>
    <t>10. Genel Öneri</t>
  </si>
  <si>
    <t>•  Bu dosyadaki periyotlar örnek amaçlıdır; asansör, yangın tesisatı, doğalgaz ve elektrik tesisatı gibi kalemler için yürürlükteki mevzuat ve yetkili kuruluşların önerdiği süreleri esas alınız.</t>
  </si>
  <si>
    <t>Renk Kodları</t>
  </si>
  <si>
    <t>Sarı zemin / mavi yazı</t>
  </si>
  <si>
    <t>Elle girilecek alan</t>
  </si>
  <si>
    <t>Kırmızı</t>
  </si>
  <si>
    <t>Sarı</t>
  </si>
  <si>
    <t>Yaklaşıyor (≤30 gün)</t>
  </si>
  <si>
    <t>Yeşil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</si>
</sst>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mm/dd/yy"/>
  </numFmts>
  <fonts count="15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i/>
      <sz val="11"/>
      <color rgb="FFD9E2F3"/>
      <name val="Calibri"/>
      <charset val="1"/>
    </font>
    <font>
      <b/>
      <sz val="10"/>
      <color rgb="FF000000"/>
      <name val="Calibri"/>
      <charset val="1"/>
    </font>
    <font>
      <sz val="10"/>
      <color rgb="FF0000FF"/>
      <name val="Calibri"/>
      <charset val="1"/>
    </font>
    <font>
      <sz val="10"/>
      <color rgb="FF000000"/>
      <name val="Calibri"/>
      <charset val="1"/>
    </font>
    <font>
      <b/>
      <sz val="10"/>
      <color rgb="FFFFFFFF"/>
      <name val="Calibri"/>
      <charset val="1"/>
    </font>
    <font>
      <b/>
      <sz val="26"/>
      <color rgb="FF1F3864"/>
      <name val="Calibri"/>
      <charset val="1"/>
    </font>
    <font>
      <b/>
      <sz val="26"/>
      <color rgb="FFC0392B"/>
      <name val="Calibri"/>
      <charset val="1"/>
    </font>
    <font>
      <b/>
      <sz val="26"/>
      <color rgb="FFB7860B"/>
      <name val="Calibri"/>
      <charset val="1"/>
    </font>
    <font>
      <b/>
      <sz val="26"/>
      <color rgb="FF1E7A34"/>
      <name val="Calibri"/>
      <charset val="1"/>
    </font>
    <font>
      <b/>
      <sz val="11"/>
      <color rgb="FF1F3864"/>
      <name val="Calibri"/>
      <charset val="1"/>
    </font>
    <font>
      <sz val="10"/>
      <name val="Arial"/>
      <family val="2"/>
    </font>
    <font>
      <b/>
      <sz val="12"/>
      <color rgb="FF1F3864"/>
      <name val="Calibri"/>
      <charset val="1"/>
    </font>
    <font>
      <sz val="10"/>
      <color rgb="FF333333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BF8F00"/>
        <bgColor rgb="FFB7860B"/>
      </patternFill>
    </fill>
    <fill>
      <patternFill patternType="solid">
        <fgColor rgb="FFFFF7CC"/>
        <bgColor rgb="FFF2F2F2"/>
      </patternFill>
    </fill>
    <fill>
      <patternFill patternType="solid">
        <fgColor rgb="FFC0392B"/>
        <bgColor rgb="FFC0504D"/>
      </patternFill>
    </fill>
    <fill>
      <patternFill patternType="solid">
        <fgColor rgb="FFB7860B"/>
        <bgColor rgb="FFBF8F00"/>
      </patternFill>
    </fill>
    <fill>
      <patternFill patternType="solid">
        <fgColor rgb="FF1E7A34"/>
        <bgColor rgb="FF008080"/>
      </patternFill>
    </fill>
    <fill>
      <patternFill patternType="solid">
        <fgColor rgb="FFFFFFFF"/>
        <bgColor rgb="FFF9F9F9"/>
      </patternFill>
    </fill>
    <fill>
      <patternFill patternType="solid">
        <fgColor rgb="FFFFC7CE"/>
        <bgColor rgb="FFD9D9D9"/>
      </patternFill>
    </fill>
    <fill>
      <patternFill patternType="solid">
        <fgColor rgb="FFFFEB9C"/>
        <bgColor rgb="FFFFF7CC"/>
      </patternFill>
    </fill>
    <fill>
      <patternFill patternType="solid">
        <fgColor rgb="FFC6EFCE"/>
        <bgColor rgb="FFD9E2F3"/>
      </patternFill>
    </fill>
  </fills>
  <borders count="3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1" fillId="0" borderId="0" xfId="0" applyFont="1" applyBorder="1"/>
    <xf numFmtId="0" fontId="10" fillId="8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0" fillId="3" borderId="0" xfId="0" applyFill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/>
    <xf numFmtId="0" fontId="6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0" fillId="0" borderId="0" xfId="0" applyFont="1"/>
    <xf numFmtId="0" fontId="4" fillId="4" borderId="2" xfId="0" applyFont="1" applyFill="1" applyBorder="1" applyAlignment="1" applyProtection="1">
      <alignment horizontal="left" vertical="center" wrapText="1"/>
      <protection locked="0"/>
    </xf>
    <xf numFmtId="164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65" fontId="5" fillId="0" borderId="0" xfId="0" applyNumberFormat="1" applyFont="1"/>
    <xf numFmtId="164" fontId="4" fillId="4" borderId="2" xfId="0" applyNumberFormat="1" applyFont="1" applyFill="1" applyBorder="1"/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164" fontId="0" fillId="0" borderId="2" xfId="0" applyNumberFormat="1" applyBorder="1"/>
    <xf numFmtId="0" fontId="0" fillId="0" borderId="2" xfId="0" applyBorder="1"/>
    <xf numFmtId="0" fontId="5" fillId="4" borderId="2" xfId="0" applyFont="1" applyFill="1" applyBorder="1"/>
    <xf numFmtId="0" fontId="5" fillId="0" borderId="2" xfId="0" applyFont="1" applyBorder="1"/>
    <xf numFmtId="0" fontId="5" fillId="9" borderId="2" xfId="0" applyFont="1" applyFill="1" applyBorder="1"/>
    <xf numFmtId="0" fontId="5" fillId="10" borderId="2" xfId="0" applyFont="1" applyFill="1" applyBorder="1"/>
    <xf numFmtId="0" fontId="5" fillId="11" borderId="2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0" xfId="0" applyFont="1" applyBorder="1"/>
    <xf numFmtId="0" fontId="1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7">
    <dxf>
      <fill>
        <patternFill>
          <bgColor rgb="FFD9E2F3"/>
        </patternFill>
      </fill>
    </dxf>
    <dxf>
      <font>
        <b/>
        <sz val="10"/>
        <color rgb="FF006100"/>
        <name val="Calibri"/>
      </font>
    </dxf>
    <dxf>
      <font>
        <b/>
        <sz val="10"/>
        <color rgb="FF9C6500"/>
        <name val="Calibri"/>
      </font>
    </dxf>
    <dxf>
      <font>
        <b/>
        <sz val="10"/>
        <color rgb="FF9C0006"/>
        <name val="Calibri"/>
      </font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1E7A34"/>
      <rgbColor rgb="FFB7B7B7"/>
      <rgbColor rgb="FF7F7F7F"/>
      <rgbColor rgb="FF9999FF"/>
      <rgbColor rgb="FFC0504D"/>
      <rgbColor rgb="FFFFF7CC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C6EFCE"/>
      <rgbColor rgb="FFFFEB9C"/>
      <rgbColor rgb="FFF9F9F9"/>
      <rgbColor rgb="FFFF99CC"/>
      <rgbColor rgb="FFCC99FF"/>
      <rgbColor rgb="FFFFC7CE"/>
      <rgbColor rgb="FF2E75B6"/>
      <rgbColor rgb="FF4BACC6"/>
      <rgbColor rgb="FF9BBB59"/>
      <rgbColor rgb="FFFFCC00"/>
      <rgbColor rgb="FFBF8F00"/>
      <rgbColor rgb="FFB7860B"/>
      <rgbColor rgb="FF8064A2"/>
      <rgbColor rgb="FF878787"/>
      <rgbColor rgb="FF1F3864"/>
      <rgbColor rgb="FF4F81BD"/>
      <rgbColor rgb="FF003300"/>
      <rgbColor rgb="FF333300"/>
      <rgbColor rgb="FFC0392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Özet!$M$6</c:f>
              <c:strCache>
                <c:ptCount val="1"/>
                <c:pt idx="0">
                  <c:v>Adet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dPt>
            <c:idx val="0"/>
            <c:spPr>
              <a:solidFill>
                <a:srgbClr val="C0392B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"/>
            <c:spPr>
              <a:solidFill>
                <a:srgbClr val="B7860B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"/>
            <c:spPr>
              <a:solidFill>
                <a:srgbClr val="1E7A34"/>
              </a:solidFill>
              <a:ln w="9360">
                <a:solidFill>
                  <a:srgbClr val="F9F9F9"/>
                </a:solidFill>
                <a:round/>
              </a:ln>
            </c:spPr>
          </c:dPt>
          <c:dLbls>
            <c:txPr>
              <a:bodyPr wrap="square"/>
              <a:lstStyle/>
              <a:p>
                <a:pPr>
                  <a:defRPr lang="en-U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tr-TR"/>
              </a:p>
            </c:txPr>
            <c:dLblPos val="outEnd"/>
            <c:showLegendKey val="1"/>
            <c:showVal val="1"/>
            <c:showCatName val="1"/>
            <c:showSerName val="1"/>
            <c:separator>; </c:separator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Özet!$L$7:$L$9</c:f>
              <c:strCache>
                <c:ptCount val="3"/>
                <c:pt idx="0">
                  <c:v>Gecikti</c:v>
                </c:pt>
                <c:pt idx="1">
                  <c:v>Yaklaşıyor</c:v>
                </c:pt>
                <c:pt idx="2">
                  <c:v>Uygun</c:v>
                </c:pt>
              </c:strCache>
            </c:strRef>
          </c:cat>
          <c:val>
            <c:numRef>
              <c:f>Özet!$M$7:$M$9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9</c:v>
                </c:pt>
              </c:numCache>
            </c:numRef>
          </c:val>
        </c:ser>
        <c:axId val="129886080"/>
        <c:axId val="129887616"/>
      </c:barChart>
      <c:catAx>
        <c:axId val="12988608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29887616"/>
        <c:crosses val="autoZero"/>
        <c:auto val="1"/>
        <c:lblAlgn val="ctr"/>
        <c:lblOffset val="100"/>
      </c:catAx>
      <c:valAx>
        <c:axId val="129887616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Adet</a:t>
                </a:r>
              </a:p>
            </c:rich>
          </c:tx>
          <c:layout/>
          <c:spPr>
            <a:noFill/>
            <a:ln w="0">
              <a:noFill/>
            </a:ln>
          </c:spPr>
        </c:title>
        <c:numFmt formatCode="General" sourceLinked="1"/>
        <c:maj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en-US" sz="1000" b="0" strike="noStrike" spc="-1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2988608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r-TR"/>
  <c:chart>
    <c:autoTitleDeleted val="1"/>
    <c:plotArea>
      <c:layout/>
      <c:pieChart>
        <c:varyColors val="1"/>
        <c:ser>
          <c:idx val="0"/>
          <c:order val="0"/>
          <c:tx>
            <c:strRef>
              <c:f>Özet!$M$11</c:f>
              <c:strCache>
                <c:ptCount val="1"/>
                <c:pt idx="0">
                  <c:v>Adet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BACC6"/>
              </a:solidFill>
              <a:ln w="0">
                <a:noFill/>
              </a:ln>
            </c:spPr>
          </c:dPt>
          <c:dLbls>
            <c:txPr>
              <a:bodyPr wrap="square"/>
              <a:lstStyle/>
              <a:p>
                <a:pPr>
                  <a:defRPr lang="en-US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tr-TR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Özet!$L$12:$L$16</c:f>
              <c:strCache>
                <c:ptCount val="5"/>
                <c:pt idx="0">
                  <c:v>Hijyen</c:v>
                </c:pt>
                <c:pt idx="1">
                  <c:v>Mekanik</c:v>
                </c:pt>
                <c:pt idx="2">
                  <c:v>Güvenlik</c:v>
                </c:pt>
                <c:pt idx="3">
                  <c:v>Elektrik</c:v>
                </c:pt>
                <c:pt idx="4">
                  <c:v>Tesisat</c:v>
                </c:pt>
              </c:strCache>
            </c:strRef>
          </c:cat>
          <c:val>
            <c:numRef>
              <c:f>Özet!$M$12:$M$16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layout/>
      <c:spPr>
        <a:noFill/>
        <a:ln w="0">
          <a:noFill/>
        </a:ln>
      </c:spPr>
      <c:txPr>
        <a:bodyPr/>
        <a:lstStyle/>
        <a:p>
          <a:pPr>
            <a:defRPr lang="en-US" sz="1000" b="0" strike="noStrike" spc="-1">
              <a:solidFill>
                <a:srgbClr val="000000"/>
              </a:solidFill>
              <a:latin typeface="Calibri"/>
            </a:defRPr>
          </a:pPr>
          <a:endParaRPr lang="tr-TR"/>
        </a:p>
      </c:txPr>
    </c:legend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4</xdr:col>
      <xdr:colOff>654480</xdr:colOff>
      <xdr:row>24</xdr:row>
      <xdr:rowOff>43200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11</xdr:row>
      <xdr:rowOff>0</xdr:rowOff>
    </xdr:from>
    <xdr:to>
      <xdr:col>8</xdr:col>
      <xdr:colOff>936360</xdr:colOff>
      <xdr:row>24</xdr:row>
      <xdr:rowOff>43200</xdr:rowOff>
    </xdr:to>
    <xdr:graphicFrame macro="">
      <xdr:nvGraphicFramePr>
        <xdr:cNvPr id="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zoomScaleNormal="100" workbookViewId="0">
      <selection activeCell="A8" sqref="A8:B9"/>
    </sheetView>
  </sheetViews>
  <sheetFormatPr defaultColWidth="8.6640625" defaultRowHeight="14.4"/>
  <cols>
    <col min="1" max="1" width="4" customWidth="1"/>
    <col min="2" max="10" width="16" customWidth="1"/>
    <col min="11" max="11" width="3" customWidth="1"/>
    <col min="12" max="12" width="14" customWidth="1"/>
    <col min="13" max="13" width="8" customWidth="1"/>
  </cols>
  <sheetData>
    <row r="1" spans="1:13" ht="31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3" ht="18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3" ht="3.75" customHeight="1">
      <c r="A3" s="12"/>
      <c r="B3" s="12"/>
      <c r="C3" s="12"/>
      <c r="D3" s="12"/>
      <c r="E3" s="12"/>
      <c r="F3" s="12"/>
      <c r="G3" s="12"/>
      <c r="H3" s="12"/>
      <c r="I3" s="12"/>
      <c r="J3" s="12"/>
    </row>
    <row r="5" spans="1:13" ht="19.5" customHeight="1">
      <c r="A5" s="15" t="s">
        <v>2</v>
      </c>
      <c r="B5" s="11" t="s">
        <v>3</v>
      </c>
      <c r="C5" s="11"/>
      <c r="D5" s="11"/>
      <c r="E5" s="11"/>
      <c r="F5" s="15" t="s">
        <v>4</v>
      </c>
      <c r="G5" s="10">
        <f ca="1">TODAY()</f>
        <v>46266</v>
      </c>
      <c r="H5" s="10"/>
    </row>
    <row r="6" spans="1:13">
      <c r="L6" s="16" t="s">
        <v>5</v>
      </c>
      <c r="M6" s="16" t="s">
        <v>6</v>
      </c>
    </row>
    <row r="7" spans="1:13" ht="18" customHeight="1">
      <c r="A7" s="9" t="s">
        <v>7</v>
      </c>
      <c r="B7" s="9"/>
      <c r="C7" s="8" t="s">
        <v>8</v>
      </c>
      <c r="D7" s="8"/>
      <c r="E7" s="7" t="s">
        <v>9</v>
      </c>
      <c r="F7" s="7"/>
      <c r="G7" s="6" t="s">
        <v>10</v>
      </c>
      <c r="H7" s="6"/>
      <c r="L7" s="18" t="s">
        <v>11</v>
      </c>
      <c r="M7" s="18">
        <f ca="1">COUNTIF('Bakım Takip'!I5:I19,"Gecikti")</f>
        <v>1</v>
      </c>
    </row>
    <row r="8" spans="1:13" ht="19.5" customHeight="1">
      <c r="A8" s="5">
        <f>COUNTA('Bakım Takip'!B5:B19)</f>
        <v>15</v>
      </c>
      <c r="B8" s="5"/>
      <c r="C8" s="4">
        <f ca="1">COUNTIF('Bakım Takip'!I5:I19,"Gecikti")</f>
        <v>1</v>
      </c>
      <c r="D8" s="4"/>
      <c r="E8" s="3">
        <f ca="1">COUNTIF('Bakım Takip'!I5:I19,"Yaklaşıyor")</f>
        <v>5</v>
      </c>
      <c r="F8" s="3"/>
      <c r="G8" s="2">
        <f ca="1">COUNTIF('Bakım Takip'!I5:I19,"Uygun")</f>
        <v>9</v>
      </c>
      <c r="H8" s="2"/>
      <c r="L8" s="18" t="s">
        <v>12</v>
      </c>
      <c r="M8" s="18">
        <f ca="1">COUNTIF('Bakım Takip'!I5:I19,"Yaklaşıyor")</f>
        <v>5</v>
      </c>
    </row>
    <row r="9" spans="1:13" ht="19.5" customHeight="1">
      <c r="A9" s="5"/>
      <c r="B9" s="5"/>
      <c r="C9" s="4"/>
      <c r="D9" s="4"/>
      <c r="E9" s="3"/>
      <c r="F9" s="3"/>
      <c r="G9" s="2"/>
      <c r="H9" s="2"/>
      <c r="L9" s="18" t="s">
        <v>13</v>
      </c>
      <c r="M9" s="18">
        <f ca="1">COUNTIF('Bakım Takip'!I5:I19,"Uygun")</f>
        <v>9</v>
      </c>
    </row>
    <row r="11" spans="1:13">
      <c r="A11" s="1" t="s">
        <v>14</v>
      </c>
      <c r="B11" s="1"/>
      <c r="C11" s="1"/>
      <c r="D11" s="1"/>
      <c r="E11" s="1"/>
      <c r="F11" s="1" t="s">
        <v>15</v>
      </c>
      <c r="G11" s="1"/>
      <c r="H11" s="1"/>
      <c r="I11" s="1"/>
      <c r="J11" s="1"/>
      <c r="L11" s="16" t="s">
        <v>16</v>
      </c>
      <c r="M11" s="16" t="s">
        <v>6</v>
      </c>
    </row>
    <row r="12" spans="1:13">
      <c r="L12" s="18" t="s">
        <v>17</v>
      </c>
      <c r="M12" s="18">
        <f>COUNTIF('Bakım Takip'!C5:C19,"Hijyen")</f>
        <v>3</v>
      </c>
    </row>
    <row r="13" spans="1:13">
      <c r="L13" s="18" t="s">
        <v>18</v>
      </c>
      <c r="M13" s="18">
        <f>COUNTIF('Bakım Takip'!C5:C19,"Mekanik")</f>
        <v>4</v>
      </c>
    </row>
    <row r="14" spans="1:13">
      <c r="L14" s="18" t="s">
        <v>19</v>
      </c>
      <c r="M14" s="18">
        <f>COUNTIF('Bakım Takip'!C5:C19,"Güvenlik")</f>
        <v>3</v>
      </c>
    </row>
    <row r="15" spans="1:13">
      <c r="L15" s="18" t="s">
        <v>20</v>
      </c>
      <c r="M15" s="18">
        <f>COUNTIF('Bakım Takip'!C5:C19,"Elektrik")</f>
        <v>3</v>
      </c>
    </row>
    <row r="16" spans="1:13">
      <c r="L16" s="18" t="s">
        <v>21</v>
      </c>
      <c r="M16" s="18">
        <f>COUNTIF('Bakım Takip'!C5:C19,"Tesisat")</f>
        <v>2</v>
      </c>
    </row>
    <row r="27" spans="1:10">
      <c r="A27" s="1" t="s">
        <v>22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ht="15" customHeight="1">
      <c r="A28" s="17" t="s">
        <v>23</v>
      </c>
      <c r="B28" s="38" t="s">
        <v>24</v>
      </c>
      <c r="C28" s="38"/>
      <c r="D28" s="38"/>
      <c r="E28" s="38"/>
      <c r="F28" s="38" t="s">
        <v>25</v>
      </c>
      <c r="G28" s="38"/>
      <c r="H28" s="38"/>
      <c r="I28" s="38" t="s">
        <v>26</v>
      </c>
      <c r="J28" s="38"/>
    </row>
    <row r="29" spans="1:10" ht="18" customHeight="1">
      <c r="A29" s="19">
        <v>1</v>
      </c>
      <c r="B29" s="39" t="str">
        <f>INDEX('Bakım Takip'!$B$5:$B$19,MATCH(SMALL('Bakım Takip'!$L$5:$L$19,1),'Bakım Takip'!$L$5:$L$19,0))</f>
        <v>Klima / Havalandırma Sistemi Bakımı</v>
      </c>
      <c r="C29" s="39"/>
      <c r="D29" s="39"/>
      <c r="E29" s="39"/>
      <c r="F29" s="10">
        <f>INDEX('Bakım Takip'!$G$5:$G$19,MATCH(SMALL('Bakım Takip'!$L$5:$L$19,1),'Bakım Takip'!$L$5:$L$19,0))</f>
        <v>46257</v>
      </c>
      <c r="G29" s="10"/>
      <c r="H29" s="10"/>
      <c r="I29" s="40">
        <f ca="1">F29-TODAY()</f>
        <v>-9</v>
      </c>
      <c r="J29" s="40"/>
    </row>
    <row r="30" spans="1:10" ht="18" customHeight="1">
      <c r="A30" s="19">
        <v>2</v>
      </c>
      <c r="B30" s="39" t="str">
        <f>INDEX('Bakım Takip'!$B$5:$B$19,MATCH(SMALL('Bakım Takip'!$L$5:$L$19,2),'Bakım Takip'!$L$5:$L$19,0))</f>
        <v>Asansör Periyodik Bakımı</v>
      </c>
      <c r="C30" s="39"/>
      <c r="D30" s="39"/>
      <c r="E30" s="39"/>
      <c r="F30" s="10">
        <f>INDEX('Bakım Takip'!$G$5:$G$19,MATCH(SMALL('Bakım Takip'!$L$5:$L$19,2),'Bakım Takip'!$L$5:$L$19,0))</f>
        <v>46277</v>
      </c>
      <c r="G30" s="10"/>
      <c r="H30" s="10"/>
      <c r="I30" s="40">
        <f ca="1">F30-TODAY()</f>
        <v>11</v>
      </c>
      <c r="J30" s="40"/>
    </row>
    <row r="31" spans="1:10" ht="18" customHeight="1">
      <c r="A31" s="19">
        <v>3</v>
      </c>
      <c r="B31" s="39" t="str">
        <f>INDEX('Bakım Takip'!$B$5:$B$19,MATCH(SMALL('Bakım Takip'!$L$5:$L$19,3),'Bakım Takip'!$L$5:$L$19,0))</f>
        <v>Çevre Aydınlatma / Jeneratör Devreye Alma Testi</v>
      </c>
      <c r="C31" s="39"/>
      <c r="D31" s="39"/>
      <c r="E31" s="39"/>
      <c r="F31" s="10">
        <f>INDEX('Bakım Takip'!$G$5:$G$19,MATCH(SMALL('Bakım Takip'!$L$5:$L$19,3),'Bakım Takip'!$L$5:$L$19,0))</f>
        <v>46287</v>
      </c>
      <c r="G31" s="10"/>
      <c r="H31" s="10"/>
      <c r="I31" s="40">
        <f ca="1">F31-TODAY()</f>
        <v>21</v>
      </c>
      <c r="J31" s="40"/>
    </row>
    <row r="32" spans="1:10" ht="18" customHeight="1">
      <c r="A32" s="19">
        <v>4</v>
      </c>
      <c r="B32" s="39" t="str">
        <f>INDEX('Bakım Takip'!$B$5:$B$19,MATCH(SMALL('Bakım Takip'!$L$5:$L$19,4),'Bakım Takip'!$L$5:$L$19,0))</f>
        <v>İlaçlama (Haşere Kontrolü)</v>
      </c>
      <c r="C32" s="39"/>
      <c r="D32" s="39"/>
      <c r="E32" s="39"/>
      <c r="F32" s="10">
        <f>INDEX('Bakım Takip'!$G$5:$G$19,MATCH(SMALL('Bakım Takip'!$L$5:$L$19,4),'Bakım Takip'!$L$5:$L$19,0))</f>
        <v>46288</v>
      </c>
      <c r="G32" s="10"/>
      <c r="H32" s="10"/>
      <c r="I32" s="40">
        <f ca="1">F32-TODAY()</f>
        <v>22</v>
      </c>
      <c r="J32" s="40"/>
    </row>
    <row r="33" spans="1:10" ht="18" customHeight="1">
      <c r="A33" s="19">
        <v>5</v>
      </c>
      <c r="B33" s="39" t="str">
        <f>INDEX('Bakım Takip'!$B$5:$B$19,MATCH(SMALL('Bakım Takip'!$L$5:$L$19,5),'Bakım Takip'!$L$5:$L$19,0))</f>
        <v>Yangın Söndürme Tüpleri Kontrolü</v>
      </c>
      <c r="C33" s="39"/>
      <c r="D33" s="39"/>
      <c r="E33" s="39"/>
      <c r="F33" s="10">
        <f>INDEX('Bakım Takip'!$G$5:$G$19,MATCH(SMALL('Bakım Takip'!$L$5:$L$19,5),'Bakım Takip'!$L$5:$L$19,0))</f>
        <v>46291</v>
      </c>
      <c r="G33" s="10"/>
      <c r="H33" s="10"/>
      <c r="I33" s="40">
        <f ca="1">F33-TODAY()</f>
        <v>25</v>
      </c>
      <c r="J33" s="40"/>
    </row>
  </sheetData>
  <sheetProtection sheet="1" formatCells="0" formatColumns="0" formatRows="0"/>
  <mergeCells count="34">
    <mergeCell ref="B33:E33"/>
    <mergeCell ref="F33:H33"/>
    <mergeCell ref="I33:J33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A11:E11"/>
    <mergeCell ref="F11:J11"/>
    <mergeCell ref="A27:J27"/>
    <mergeCell ref="B28:E28"/>
    <mergeCell ref="F28:H28"/>
    <mergeCell ref="I28:J28"/>
    <mergeCell ref="A7:B7"/>
    <mergeCell ref="C7:D7"/>
    <mergeCell ref="E7:F7"/>
    <mergeCell ref="G7:H7"/>
    <mergeCell ref="A8:B9"/>
    <mergeCell ref="C8:D9"/>
    <mergeCell ref="E8:F9"/>
    <mergeCell ref="G8:H9"/>
    <mergeCell ref="A1:J1"/>
    <mergeCell ref="A2:J2"/>
    <mergeCell ref="A3:J3"/>
    <mergeCell ref="B5:E5"/>
    <mergeCell ref="G5:H5"/>
  </mergeCells>
  <pageMargins left="0.75" right="0.75" top="1" bottom="1" header="0.511811023622047" footer="0.5"/>
  <pageSetup fitToHeight="0" orientation="landscape" horizontalDpi="300" verticalDpi="300"/>
  <headerFooter>
    <oddFooter>&amp;C&amp;8 Sayfa &amp;P / &amp;N</oddFoot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showGridLines="0" tabSelected="1" zoomScaleNormal="100" workbookViewId="0">
      <pane ySplit="4" topLeftCell="A5" activePane="bottomLeft" state="frozen"/>
      <selection pane="bottomLeft" sqref="A1:K1"/>
    </sheetView>
  </sheetViews>
  <sheetFormatPr defaultColWidth="8.6640625" defaultRowHeight="14.4"/>
  <cols>
    <col min="1" max="1" width="5" customWidth="1"/>
    <col min="2" max="2" width="32" customWidth="1"/>
    <col min="3" max="3" width="14" customWidth="1"/>
    <col min="4" max="4" width="9" customWidth="1"/>
    <col min="5" max="5" width="24" customWidth="1"/>
    <col min="6" max="7" width="13" customWidth="1"/>
    <col min="8" max="8" width="9" customWidth="1"/>
    <col min="9" max="9" width="13" customWidth="1"/>
    <col min="10" max="10" width="30" customWidth="1"/>
    <col min="11" max="11" width="18" customWidth="1"/>
    <col min="12" max="12" width="13" hidden="1" customWidth="1"/>
  </cols>
  <sheetData>
    <row r="1" spans="1:12" ht="31.5" customHeight="1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ht="18" customHeight="1">
      <c r="A2" s="13" t="str">
        <f ca="1">Özet!B5&amp;"  ·  Rapor Tarihi: "&amp;TEXT(Özet!G5,"dd.mm.yyyy")</f>
        <v>[ OKUL ADINI BURAYA YAZINIZ ]  ·  Rapor Tarihi: 00.mm.2026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3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20" t="s">
        <v>28</v>
      </c>
    </row>
    <row r="4" spans="1:12" ht="30" customHeight="1">
      <c r="A4" s="17" t="s">
        <v>29</v>
      </c>
      <c r="B4" s="17" t="s">
        <v>24</v>
      </c>
      <c r="C4" s="17" t="s">
        <v>16</v>
      </c>
      <c r="D4" s="17" t="s">
        <v>30</v>
      </c>
      <c r="E4" s="17" t="s">
        <v>31</v>
      </c>
      <c r="F4" s="17" t="s">
        <v>32</v>
      </c>
      <c r="G4" s="17" t="s">
        <v>33</v>
      </c>
      <c r="H4" s="17" t="s">
        <v>34</v>
      </c>
      <c r="I4" s="17" t="s">
        <v>5</v>
      </c>
      <c r="J4" s="17" t="s">
        <v>35</v>
      </c>
      <c r="K4" s="17" t="s">
        <v>36</v>
      </c>
    </row>
    <row r="5" spans="1:12" ht="27.75" customHeight="1">
      <c r="A5" s="19">
        <v>1</v>
      </c>
      <c r="B5" s="21" t="s">
        <v>37</v>
      </c>
      <c r="C5" s="21" t="s">
        <v>17</v>
      </c>
      <c r="D5" s="21">
        <v>6</v>
      </c>
      <c r="E5" s="21" t="s">
        <v>38</v>
      </c>
      <c r="F5" s="22">
        <v>46116</v>
      </c>
      <c r="G5" s="23">
        <f t="shared" ref="G5:G19" si="0">EDATE(F5,D5)</f>
        <v>46299</v>
      </c>
      <c r="H5" s="24">
        <f t="shared" ref="H5:H19" ca="1" si="1">G5-TODAY()</f>
        <v>33</v>
      </c>
      <c r="I5" s="25" t="str">
        <f t="shared" ref="I5:I19" ca="1" si="2">IF(H5&lt;0,"Gecikti",IF(H5&lt;=30,"Yaklaşıyor","Uygun"))</f>
        <v>Uygun</v>
      </c>
      <c r="J5" s="26"/>
      <c r="K5" s="21" t="s">
        <v>39</v>
      </c>
      <c r="L5" s="27">
        <f t="shared" ref="L5:L19" si="3">G5+ROW()/1000000</f>
        <v>46299.000005000002</v>
      </c>
    </row>
    <row r="6" spans="1:12" ht="27.75" customHeight="1">
      <c r="A6" s="19">
        <v>2</v>
      </c>
      <c r="B6" s="21" t="s">
        <v>40</v>
      </c>
      <c r="C6" s="21" t="s">
        <v>17</v>
      </c>
      <c r="D6" s="21">
        <v>3</v>
      </c>
      <c r="E6" s="21" t="s">
        <v>41</v>
      </c>
      <c r="F6" s="22">
        <v>46196</v>
      </c>
      <c r="G6" s="23">
        <f t="shared" si="0"/>
        <v>46288</v>
      </c>
      <c r="H6" s="24">
        <f t="shared" ca="1" si="1"/>
        <v>22</v>
      </c>
      <c r="I6" s="25" t="str">
        <f t="shared" ca="1" si="2"/>
        <v>Yaklaşıyor</v>
      </c>
      <c r="J6" s="26"/>
      <c r="K6" s="21" t="s">
        <v>42</v>
      </c>
      <c r="L6" s="27">
        <f t="shared" si="3"/>
        <v>46288.000006000002</v>
      </c>
    </row>
    <row r="7" spans="1:12" ht="27.75" customHeight="1">
      <c r="A7" s="19">
        <v>3</v>
      </c>
      <c r="B7" s="21" t="s">
        <v>43</v>
      </c>
      <c r="C7" s="21" t="s">
        <v>18</v>
      </c>
      <c r="D7" s="21">
        <v>1</v>
      </c>
      <c r="E7" s="21" t="s">
        <v>44</v>
      </c>
      <c r="F7" s="22">
        <v>46246</v>
      </c>
      <c r="G7" s="23">
        <f t="shared" si="0"/>
        <v>46277</v>
      </c>
      <c r="H7" s="24">
        <f t="shared" ca="1" si="1"/>
        <v>11</v>
      </c>
      <c r="I7" s="25" t="str">
        <f t="shared" ca="1" si="2"/>
        <v>Yaklaşıyor</v>
      </c>
      <c r="J7" s="26"/>
      <c r="K7" s="21" t="s">
        <v>45</v>
      </c>
      <c r="L7" s="27">
        <f t="shared" si="3"/>
        <v>46277.000007000002</v>
      </c>
    </row>
    <row r="8" spans="1:12" ht="27.75" customHeight="1">
      <c r="A8" s="19">
        <v>4</v>
      </c>
      <c r="B8" s="21" t="s">
        <v>46</v>
      </c>
      <c r="C8" s="21" t="s">
        <v>18</v>
      </c>
      <c r="D8" s="21">
        <v>12</v>
      </c>
      <c r="E8" s="21" t="s">
        <v>47</v>
      </c>
      <c r="F8" s="22">
        <v>46066</v>
      </c>
      <c r="G8" s="23">
        <f t="shared" si="0"/>
        <v>46431</v>
      </c>
      <c r="H8" s="24">
        <f t="shared" ca="1" si="1"/>
        <v>165</v>
      </c>
      <c r="I8" s="25" t="str">
        <f t="shared" ca="1" si="2"/>
        <v>Uygun</v>
      </c>
      <c r="J8" s="26"/>
      <c r="K8" s="21" t="s">
        <v>48</v>
      </c>
      <c r="L8" s="27">
        <f t="shared" si="3"/>
        <v>46431.000008000003</v>
      </c>
    </row>
    <row r="9" spans="1:12" ht="27.75" customHeight="1">
      <c r="A9" s="19">
        <v>5</v>
      </c>
      <c r="B9" s="21" t="s">
        <v>49</v>
      </c>
      <c r="C9" s="21" t="s">
        <v>19</v>
      </c>
      <c r="D9" s="21">
        <v>12</v>
      </c>
      <c r="E9" s="21" t="s">
        <v>50</v>
      </c>
      <c r="F9" s="22">
        <v>45926</v>
      </c>
      <c r="G9" s="23">
        <f t="shared" si="0"/>
        <v>46291</v>
      </c>
      <c r="H9" s="24">
        <f t="shared" ca="1" si="1"/>
        <v>25</v>
      </c>
      <c r="I9" s="25" t="str">
        <f t="shared" ca="1" si="2"/>
        <v>Yaklaşıyor</v>
      </c>
      <c r="J9" s="26"/>
      <c r="K9" s="21" t="s">
        <v>51</v>
      </c>
      <c r="L9" s="27">
        <f t="shared" si="3"/>
        <v>46291.000009000003</v>
      </c>
    </row>
    <row r="10" spans="1:12" ht="27.75" customHeight="1">
      <c r="A10" s="19">
        <v>6</v>
      </c>
      <c r="B10" s="21" t="s">
        <v>52</v>
      </c>
      <c r="C10" s="21" t="s">
        <v>19</v>
      </c>
      <c r="D10" s="21">
        <v>6</v>
      </c>
      <c r="E10" s="21" t="s">
        <v>50</v>
      </c>
      <c r="F10" s="22">
        <v>46166</v>
      </c>
      <c r="G10" s="23">
        <f t="shared" si="0"/>
        <v>46350</v>
      </c>
      <c r="H10" s="24">
        <f t="shared" ca="1" si="1"/>
        <v>84</v>
      </c>
      <c r="I10" s="25" t="str">
        <f t="shared" ca="1" si="2"/>
        <v>Uygun</v>
      </c>
      <c r="J10" s="26"/>
      <c r="K10" s="21" t="s">
        <v>51</v>
      </c>
      <c r="L10" s="27">
        <f t="shared" si="3"/>
        <v>46350.000010000003</v>
      </c>
    </row>
    <row r="11" spans="1:12" ht="27.75" customHeight="1">
      <c r="A11" s="19">
        <v>7</v>
      </c>
      <c r="B11" s="21" t="s">
        <v>53</v>
      </c>
      <c r="C11" s="21" t="s">
        <v>18</v>
      </c>
      <c r="D11" s="21">
        <v>3</v>
      </c>
      <c r="E11" s="21" t="s">
        <v>54</v>
      </c>
      <c r="F11" s="22">
        <v>46226</v>
      </c>
      <c r="G11" s="23">
        <f t="shared" si="0"/>
        <v>46318</v>
      </c>
      <c r="H11" s="24">
        <f t="shared" ca="1" si="1"/>
        <v>52</v>
      </c>
      <c r="I11" s="25" t="str">
        <f t="shared" ca="1" si="2"/>
        <v>Uygun</v>
      </c>
      <c r="J11" s="26"/>
      <c r="K11" s="21" t="s">
        <v>55</v>
      </c>
      <c r="L11" s="27">
        <f t="shared" si="3"/>
        <v>46318.000010999996</v>
      </c>
    </row>
    <row r="12" spans="1:12" ht="27.75" customHeight="1">
      <c r="A12" s="19">
        <v>8</v>
      </c>
      <c r="B12" s="21" t="s">
        <v>56</v>
      </c>
      <c r="C12" s="21" t="s">
        <v>18</v>
      </c>
      <c r="D12" s="21">
        <v>6</v>
      </c>
      <c r="E12" s="21" t="s">
        <v>57</v>
      </c>
      <c r="F12" s="22">
        <v>46076</v>
      </c>
      <c r="G12" s="23">
        <f t="shared" si="0"/>
        <v>46257</v>
      </c>
      <c r="H12" s="24">
        <f t="shared" ca="1" si="1"/>
        <v>-9</v>
      </c>
      <c r="I12" s="25" t="str">
        <f t="shared" ca="1" si="2"/>
        <v>Gecikti</v>
      </c>
      <c r="J12" s="26"/>
      <c r="K12" s="21" t="s">
        <v>58</v>
      </c>
      <c r="L12" s="27">
        <f t="shared" si="3"/>
        <v>46257.000011999997</v>
      </c>
    </row>
    <row r="13" spans="1:12" ht="27.75" customHeight="1">
      <c r="A13" s="19">
        <v>9</v>
      </c>
      <c r="B13" s="21" t="s">
        <v>59</v>
      </c>
      <c r="C13" s="21" t="s">
        <v>20</v>
      </c>
      <c r="D13" s="21">
        <v>12</v>
      </c>
      <c r="E13" s="21" t="s">
        <v>60</v>
      </c>
      <c r="F13" s="22">
        <v>45966</v>
      </c>
      <c r="G13" s="23">
        <f t="shared" si="0"/>
        <v>46331</v>
      </c>
      <c r="H13" s="24">
        <f t="shared" ca="1" si="1"/>
        <v>65</v>
      </c>
      <c r="I13" s="25" t="str">
        <f t="shared" ca="1" si="2"/>
        <v>Uygun</v>
      </c>
      <c r="J13" s="26"/>
      <c r="K13" s="21" t="s">
        <v>61</v>
      </c>
      <c r="L13" s="27">
        <f t="shared" si="3"/>
        <v>46331.000012999997</v>
      </c>
    </row>
    <row r="14" spans="1:12" ht="27.75" customHeight="1">
      <c r="A14" s="19">
        <v>10</v>
      </c>
      <c r="B14" s="21" t="s">
        <v>62</v>
      </c>
      <c r="C14" s="21" t="s">
        <v>20</v>
      </c>
      <c r="D14" s="21">
        <v>12</v>
      </c>
      <c r="E14" s="21" t="s">
        <v>60</v>
      </c>
      <c r="F14" s="22">
        <v>46016</v>
      </c>
      <c r="G14" s="23">
        <f t="shared" si="0"/>
        <v>46381</v>
      </c>
      <c r="H14" s="24">
        <f t="shared" ca="1" si="1"/>
        <v>115</v>
      </c>
      <c r="I14" s="25" t="str">
        <f t="shared" ca="1" si="2"/>
        <v>Uygun</v>
      </c>
      <c r="J14" s="26"/>
      <c r="K14" s="21" t="s">
        <v>61</v>
      </c>
      <c r="L14" s="27">
        <f t="shared" si="3"/>
        <v>46381.000013999997</v>
      </c>
    </row>
    <row r="15" spans="1:12" ht="27.75" customHeight="1">
      <c r="A15" s="19">
        <v>11</v>
      </c>
      <c r="B15" s="21" t="s">
        <v>63</v>
      </c>
      <c r="C15" s="21" t="s">
        <v>21</v>
      </c>
      <c r="D15" s="21">
        <v>12</v>
      </c>
      <c r="E15" s="21" t="s">
        <v>64</v>
      </c>
      <c r="F15" s="22">
        <v>45986</v>
      </c>
      <c r="G15" s="23">
        <f t="shared" si="0"/>
        <v>46351</v>
      </c>
      <c r="H15" s="24">
        <f t="shared" ca="1" si="1"/>
        <v>85</v>
      </c>
      <c r="I15" s="25" t="str">
        <f t="shared" ca="1" si="2"/>
        <v>Uygun</v>
      </c>
      <c r="J15" s="26"/>
      <c r="K15" s="21" t="s">
        <v>65</v>
      </c>
      <c r="L15" s="27">
        <f t="shared" si="3"/>
        <v>46351.000014999998</v>
      </c>
    </row>
    <row r="16" spans="1:12" ht="27.75" customHeight="1">
      <c r="A16" s="19">
        <v>12</v>
      </c>
      <c r="B16" s="21" t="s">
        <v>66</v>
      </c>
      <c r="C16" s="21" t="s">
        <v>21</v>
      </c>
      <c r="D16" s="21">
        <v>6</v>
      </c>
      <c r="E16" s="21" t="s">
        <v>67</v>
      </c>
      <c r="F16" s="22">
        <v>46206</v>
      </c>
      <c r="G16" s="23">
        <f t="shared" si="0"/>
        <v>46390</v>
      </c>
      <c r="H16" s="24">
        <f t="shared" ca="1" si="1"/>
        <v>124</v>
      </c>
      <c r="I16" s="25" t="str">
        <f t="shared" ca="1" si="2"/>
        <v>Uygun</v>
      </c>
      <c r="J16" s="26"/>
      <c r="K16" s="21" t="s">
        <v>68</v>
      </c>
      <c r="L16" s="27">
        <f t="shared" si="3"/>
        <v>46390.000015999998</v>
      </c>
    </row>
    <row r="17" spans="1:12" ht="27.75" customHeight="1">
      <c r="A17" s="19">
        <v>13</v>
      </c>
      <c r="B17" s="21" t="s">
        <v>69</v>
      </c>
      <c r="C17" s="21" t="s">
        <v>19</v>
      </c>
      <c r="D17" s="21">
        <v>6</v>
      </c>
      <c r="E17" s="21" t="s">
        <v>70</v>
      </c>
      <c r="F17" s="22">
        <v>46136</v>
      </c>
      <c r="G17" s="23">
        <f t="shared" si="0"/>
        <v>46319</v>
      </c>
      <c r="H17" s="24">
        <f t="shared" ca="1" si="1"/>
        <v>53</v>
      </c>
      <c r="I17" s="25" t="str">
        <f t="shared" ca="1" si="2"/>
        <v>Uygun</v>
      </c>
      <c r="J17" s="26"/>
      <c r="K17" s="21" t="s">
        <v>71</v>
      </c>
      <c r="L17" s="27">
        <f t="shared" si="3"/>
        <v>46319.000016999998</v>
      </c>
    </row>
    <row r="18" spans="1:12" ht="27.75" customHeight="1">
      <c r="A18" s="19">
        <v>14</v>
      </c>
      <c r="B18" s="21" t="s">
        <v>72</v>
      </c>
      <c r="C18" s="21" t="s">
        <v>20</v>
      </c>
      <c r="D18" s="21">
        <v>1</v>
      </c>
      <c r="E18" s="21" t="s">
        <v>54</v>
      </c>
      <c r="F18" s="22">
        <v>46256</v>
      </c>
      <c r="G18" s="23">
        <f t="shared" si="0"/>
        <v>46287</v>
      </c>
      <c r="H18" s="24">
        <f t="shared" ca="1" si="1"/>
        <v>21</v>
      </c>
      <c r="I18" s="25" t="str">
        <f t="shared" ca="1" si="2"/>
        <v>Yaklaşıyor</v>
      </c>
      <c r="J18" s="26"/>
      <c r="K18" s="21" t="s">
        <v>73</v>
      </c>
      <c r="L18" s="27">
        <f t="shared" si="3"/>
        <v>46287.000017999999</v>
      </c>
    </row>
    <row r="19" spans="1:12" ht="27.75" customHeight="1">
      <c r="A19" s="19">
        <v>15</v>
      </c>
      <c r="B19" s="21" t="s">
        <v>74</v>
      </c>
      <c r="C19" s="21" t="s">
        <v>17</v>
      </c>
      <c r="D19" s="21">
        <v>1</v>
      </c>
      <c r="E19" s="21" t="s">
        <v>75</v>
      </c>
      <c r="F19" s="22">
        <v>46261</v>
      </c>
      <c r="G19" s="23">
        <f t="shared" si="0"/>
        <v>46292</v>
      </c>
      <c r="H19" s="24">
        <f t="shared" ca="1" si="1"/>
        <v>26</v>
      </c>
      <c r="I19" s="25" t="str">
        <f t="shared" ca="1" si="2"/>
        <v>Yaklaşıyor</v>
      </c>
      <c r="J19" s="26"/>
      <c r="K19" s="21" t="s">
        <v>76</v>
      </c>
      <c r="L19" s="27">
        <f t="shared" si="3"/>
        <v>46292.000018999999</v>
      </c>
    </row>
  </sheetData>
  <sheetProtection sheet="1" formatCells="0" formatColumns="0" formatRows="0" sort="0" autoFilter="0"/>
  <autoFilter ref="A4:K19"/>
  <mergeCells count="3">
    <mergeCell ref="A1:K1"/>
    <mergeCell ref="A2:K2"/>
    <mergeCell ref="A3:K3"/>
  </mergeCells>
  <conditionalFormatting sqref="A5:K19">
    <cfRule type="expression" dxfId="6" priority="2">
      <formula>$I5="Gecikti"</formula>
    </cfRule>
    <cfRule type="expression" dxfId="5" priority="3">
      <formula>$I5="Yaklaşıyor"</formula>
    </cfRule>
    <cfRule type="expression" dxfId="4" priority="4">
      <formula>$I5="Uygun"</formula>
    </cfRule>
  </conditionalFormatting>
  <conditionalFormatting sqref="I5:I19">
    <cfRule type="expression" dxfId="3" priority="5">
      <formula>$I5="Gecikti"</formula>
    </cfRule>
    <cfRule type="expression" dxfId="2" priority="6">
      <formula>$I5="Yaklaşıyor"</formula>
    </cfRule>
    <cfRule type="expression" dxfId="1" priority="7">
      <formula>$I5="Uygun"</formula>
    </cfRule>
  </conditionalFormatting>
  <conditionalFormatting sqref="H5:H19">
    <cfRule type="iconSet" priority="8">
      <iconSet>
        <cfvo type="num" val="0"/>
        <cfvo type="num" val="0"/>
        <cfvo type="num" val="30"/>
      </iconSet>
    </cfRule>
  </conditionalFormatting>
  <dataValidations count="2">
    <dataValidation type="list" allowBlank="1" sqref="C5:C500">
      <formula1>"Hijyen,Mekanik,Güvenlik,Elektrik,Tesisat,Diğer"</formula1>
      <formula2>0</formula2>
    </dataValidation>
    <dataValidation type="list" allowBlank="1" sqref="D5:D500">
      <formula1>"1,2,3,6,12,24"</formula1>
      <formula2>0</formula2>
    </dataValidation>
  </dataValidations>
  <pageMargins left="0.75" right="0.75" top="1" bottom="1" header="0.5" footer="0.5"/>
  <pageSetup fitToHeight="0" orientation="landscape" horizontalDpi="300" verticalDpi="300"/>
  <headerFooter>
    <oddHeader>&amp;L&amp;8 Okul Periyodik Bakım Takip</oddHeader>
    <oddFooter>&amp;C&amp;8 Sayfa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F7F7F"/>
    <pageSetUpPr fitToPage="1"/>
  </sheetPr>
  <dimension ref="A1:E37"/>
  <sheetViews>
    <sheetView showGridLines="0" zoomScaleNormal="100" workbookViewId="0">
      <pane ySplit="5" topLeftCell="A6" activePane="bottomLeft" state="frozen"/>
      <selection pane="bottomLeft" sqref="A1:E1"/>
    </sheetView>
  </sheetViews>
  <sheetFormatPr defaultColWidth="8.6640625" defaultRowHeight="14.4"/>
  <cols>
    <col min="1" max="1" width="14" customWidth="1"/>
    <col min="2" max="2" width="34" customWidth="1"/>
    <col min="3" max="3" width="24" customWidth="1"/>
    <col min="4" max="4" width="40" customWidth="1"/>
    <col min="5" max="5" width="16" customWidth="1"/>
  </cols>
  <sheetData>
    <row r="1" spans="1:5" ht="31.5" customHeight="1">
      <c r="A1" s="14" t="s">
        <v>77</v>
      </c>
      <c r="B1" s="14"/>
      <c r="C1" s="14"/>
      <c r="D1" s="14"/>
      <c r="E1" s="14"/>
    </row>
    <row r="2" spans="1:5" ht="18" customHeight="1">
      <c r="A2" s="13" t="s">
        <v>78</v>
      </c>
      <c r="B2" s="13"/>
      <c r="C2" s="13"/>
      <c r="D2" s="13"/>
      <c r="E2" s="13"/>
    </row>
    <row r="3" spans="1:5" ht="3.75" customHeight="1">
      <c r="A3" s="12"/>
      <c r="B3" s="12"/>
      <c r="C3" s="12"/>
      <c r="D3" s="12"/>
      <c r="E3" s="12"/>
    </row>
    <row r="5" spans="1:5" ht="21.75" customHeight="1">
      <c r="A5" s="17" t="s">
        <v>79</v>
      </c>
      <c r="B5" s="17" t="s">
        <v>24</v>
      </c>
      <c r="C5" s="17" t="s">
        <v>80</v>
      </c>
      <c r="D5" s="17" t="s">
        <v>81</v>
      </c>
      <c r="E5" s="17" t="s">
        <v>82</v>
      </c>
    </row>
    <row r="6" spans="1:5" ht="25.5" customHeight="1">
      <c r="A6" s="28">
        <v>46066</v>
      </c>
      <c r="B6" s="29" t="s">
        <v>46</v>
      </c>
      <c r="C6" s="30" t="s">
        <v>47</v>
      </c>
      <c r="D6" s="29" t="s">
        <v>83</v>
      </c>
      <c r="E6" s="30"/>
    </row>
    <row r="7" spans="1:5" ht="25.5" customHeight="1">
      <c r="A7" s="28">
        <v>46116</v>
      </c>
      <c r="B7" s="29" t="s">
        <v>37</v>
      </c>
      <c r="C7" s="30" t="s">
        <v>38</v>
      </c>
      <c r="D7" s="29" t="s">
        <v>84</v>
      </c>
      <c r="E7" s="30"/>
    </row>
    <row r="8" spans="1:5" ht="19.5" customHeight="1">
      <c r="A8" s="31"/>
      <c r="B8" s="32"/>
      <c r="C8" s="32"/>
      <c r="D8" s="32"/>
      <c r="E8" s="32"/>
    </row>
    <row r="9" spans="1:5" ht="19.5" customHeight="1">
      <c r="A9" s="31"/>
      <c r="B9" s="32"/>
      <c r="C9" s="32"/>
      <c r="D9" s="32"/>
      <c r="E9" s="32"/>
    </row>
    <row r="10" spans="1:5" ht="19.5" customHeight="1">
      <c r="A10" s="31"/>
      <c r="B10" s="32"/>
      <c r="C10" s="32"/>
      <c r="D10" s="32"/>
      <c r="E10" s="32"/>
    </row>
    <row r="11" spans="1:5" ht="19.5" customHeight="1">
      <c r="A11" s="31"/>
      <c r="B11" s="32"/>
      <c r="C11" s="32"/>
      <c r="D11" s="32"/>
      <c r="E11" s="32"/>
    </row>
    <row r="12" spans="1:5" ht="19.5" customHeight="1">
      <c r="A12" s="31"/>
      <c r="B12" s="32"/>
      <c r="C12" s="32"/>
      <c r="D12" s="32"/>
      <c r="E12" s="32"/>
    </row>
    <row r="13" spans="1:5" ht="19.5" customHeight="1">
      <c r="A13" s="31"/>
      <c r="B13" s="32"/>
      <c r="C13" s="32"/>
      <c r="D13" s="32"/>
      <c r="E13" s="32"/>
    </row>
    <row r="14" spans="1:5" ht="19.5" customHeight="1">
      <c r="A14" s="31"/>
      <c r="B14" s="32"/>
      <c r="C14" s="32"/>
      <c r="D14" s="32"/>
      <c r="E14" s="32"/>
    </row>
    <row r="15" spans="1:5" ht="19.5" customHeight="1">
      <c r="A15" s="31"/>
      <c r="B15" s="32"/>
      <c r="C15" s="32"/>
      <c r="D15" s="32"/>
      <c r="E15" s="32"/>
    </row>
    <row r="16" spans="1:5" ht="19.5" customHeight="1">
      <c r="A16" s="31"/>
      <c r="B16" s="32"/>
      <c r="C16" s="32"/>
      <c r="D16" s="32"/>
      <c r="E16" s="32"/>
    </row>
    <row r="17" spans="1:5" ht="19.5" customHeight="1">
      <c r="A17" s="31"/>
      <c r="B17" s="32"/>
      <c r="C17" s="32"/>
      <c r="D17" s="32"/>
      <c r="E17" s="32"/>
    </row>
    <row r="18" spans="1:5" ht="19.5" customHeight="1">
      <c r="A18" s="31"/>
      <c r="B18" s="32"/>
      <c r="C18" s="32"/>
      <c r="D18" s="32"/>
      <c r="E18" s="32"/>
    </row>
    <row r="19" spans="1:5" ht="19.5" customHeight="1">
      <c r="A19" s="31"/>
      <c r="B19" s="32"/>
      <c r="C19" s="32"/>
      <c r="D19" s="32"/>
      <c r="E19" s="32"/>
    </row>
    <row r="20" spans="1:5" ht="19.5" customHeight="1">
      <c r="A20" s="31"/>
      <c r="B20" s="32"/>
      <c r="C20" s="32"/>
      <c r="D20" s="32"/>
      <c r="E20" s="32"/>
    </row>
    <row r="21" spans="1:5" ht="19.5" customHeight="1">
      <c r="A21" s="31"/>
      <c r="B21" s="32"/>
      <c r="C21" s="32"/>
      <c r="D21" s="32"/>
      <c r="E21" s="32"/>
    </row>
    <row r="22" spans="1:5" ht="19.5" customHeight="1">
      <c r="A22" s="31"/>
      <c r="B22" s="32"/>
      <c r="C22" s="32"/>
      <c r="D22" s="32"/>
      <c r="E22" s="32"/>
    </row>
    <row r="23" spans="1:5" ht="19.5" customHeight="1">
      <c r="A23" s="31"/>
      <c r="B23" s="32"/>
      <c r="C23" s="32"/>
      <c r="D23" s="32"/>
      <c r="E23" s="32"/>
    </row>
    <row r="24" spans="1:5" ht="19.5" customHeight="1">
      <c r="A24" s="31"/>
      <c r="B24" s="32"/>
      <c r="C24" s="32"/>
      <c r="D24" s="32"/>
      <c r="E24" s="32"/>
    </row>
    <row r="25" spans="1:5" ht="19.5" customHeight="1">
      <c r="A25" s="31"/>
      <c r="B25" s="32"/>
      <c r="C25" s="32"/>
      <c r="D25" s="32"/>
      <c r="E25" s="32"/>
    </row>
    <row r="26" spans="1:5" ht="19.5" customHeight="1">
      <c r="A26" s="31"/>
      <c r="B26" s="32"/>
      <c r="C26" s="32"/>
      <c r="D26" s="32"/>
      <c r="E26" s="32"/>
    </row>
    <row r="27" spans="1:5" ht="19.5" customHeight="1">
      <c r="A27" s="31"/>
      <c r="B27" s="32"/>
      <c r="C27" s="32"/>
      <c r="D27" s="32"/>
      <c r="E27" s="32"/>
    </row>
    <row r="28" spans="1:5" ht="19.5" customHeight="1">
      <c r="A28" s="31"/>
      <c r="B28" s="32"/>
      <c r="C28" s="32"/>
      <c r="D28" s="32"/>
      <c r="E28" s="32"/>
    </row>
    <row r="29" spans="1:5" ht="19.5" customHeight="1">
      <c r="A29" s="31"/>
      <c r="B29" s="32"/>
      <c r="C29" s="32"/>
      <c r="D29" s="32"/>
      <c r="E29" s="32"/>
    </row>
    <row r="30" spans="1:5" ht="19.5" customHeight="1">
      <c r="A30" s="31"/>
      <c r="B30" s="32"/>
      <c r="C30" s="32"/>
      <c r="D30" s="32"/>
      <c r="E30" s="32"/>
    </row>
    <row r="31" spans="1:5" ht="19.5" customHeight="1">
      <c r="A31" s="31"/>
      <c r="B31" s="32"/>
      <c r="C31" s="32"/>
      <c r="D31" s="32"/>
      <c r="E31" s="32"/>
    </row>
    <row r="32" spans="1:5" ht="19.5" customHeight="1">
      <c r="A32" s="31"/>
      <c r="B32" s="32"/>
      <c r="C32" s="32"/>
      <c r="D32" s="32"/>
      <c r="E32" s="32"/>
    </row>
    <row r="33" spans="1:5" ht="19.5" customHeight="1">
      <c r="A33" s="31"/>
      <c r="B33" s="32"/>
      <c r="C33" s="32"/>
      <c r="D33" s="32"/>
      <c r="E33" s="32"/>
    </row>
    <row r="34" spans="1:5" ht="19.5" customHeight="1">
      <c r="A34" s="31"/>
      <c r="B34" s="32"/>
      <c r="C34" s="32"/>
      <c r="D34" s="32"/>
      <c r="E34" s="32"/>
    </row>
    <row r="35" spans="1:5" ht="19.5" customHeight="1">
      <c r="A35" s="31"/>
      <c r="B35" s="32"/>
      <c r="C35" s="32"/>
      <c r="D35" s="32"/>
      <c r="E35" s="32"/>
    </row>
    <row r="36" spans="1:5" ht="19.5" customHeight="1">
      <c r="A36" s="31"/>
      <c r="B36" s="32"/>
      <c r="C36" s="32"/>
      <c r="D36" s="32"/>
      <c r="E36" s="32"/>
    </row>
    <row r="37" spans="1:5" ht="19.5" customHeight="1">
      <c r="A37" s="31"/>
      <c r="B37" s="32"/>
      <c r="C37" s="32"/>
      <c r="D37" s="32"/>
      <c r="E37" s="32"/>
    </row>
  </sheetData>
  <autoFilter ref="A5:E37"/>
  <mergeCells count="3">
    <mergeCell ref="A1:E1"/>
    <mergeCell ref="A2:E2"/>
    <mergeCell ref="A3:E3"/>
  </mergeCells>
  <dataValidations count="1">
    <dataValidation type="list" allowBlank="1" sqref="B6:B500">
      <formula1>'Bakım Takip'!$B$5:$B$19</formula1>
      <formula2>0</formula2>
    </dataValidation>
  </dataValidations>
  <pageMargins left="0.75" right="0.75" top="1" bottom="1" header="0.5" footer="0.5"/>
  <pageSetup fitToHeight="0" orientation="landscape" horizontalDpi="300" verticalDpi="300"/>
  <headerFooter>
    <oddHeader>&amp;L&amp;8 Okul Periyodik Bakım Takip - Bakım Geçmişi</oddHeader>
    <oddFooter>&amp;C&amp;8 Sayfa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2E75B6"/>
    <pageSetUpPr fitToPage="1"/>
  </sheetPr>
  <dimension ref="A1:N2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N1"/>
    </sheetView>
  </sheetViews>
  <sheetFormatPr defaultColWidth="8.6640625" defaultRowHeight="14.4"/>
  <cols>
    <col min="1" max="1" width="4" customWidth="1"/>
    <col min="2" max="2" width="36" customWidth="1"/>
    <col min="3" max="14" width="6" customWidth="1"/>
  </cols>
  <sheetData>
    <row r="1" spans="1:14" ht="31.5" customHeight="1">
      <c r="A1" s="14" t="s">
        <v>85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8" customHeight="1">
      <c r="A2" s="13" t="s">
        <v>86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3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spans="1:14" ht="21.75" customHeight="1">
      <c r="A5" s="17" t="s">
        <v>29</v>
      </c>
      <c r="B5" s="17" t="s">
        <v>24</v>
      </c>
      <c r="C5" s="17" t="s">
        <v>87</v>
      </c>
      <c r="D5" s="17" t="s">
        <v>88</v>
      </c>
      <c r="E5" s="17" t="s">
        <v>89</v>
      </c>
      <c r="F5" s="17" t="s">
        <v>90</v>
      </c>
      <c r="G5" s="17" t="s">
        <v>91</v>
      </c>
      <c r="H5" s="17" t="s">
        <v>92</v>
      </c>
      <c r="I5" s="17" t="s">
        <v>93</v>
      </c>
      <c r="J5" s="17" t="s">
        <v>94</v>
      </c>
      <c r="K5" s="17" t="s">
        <v>95</v>
      </c>
      <c r="L5" s="17" t="s">
        <v>96</v>
      </c>
      <c r="M5" s="17" t="s">
        <v>97</v>
      </c>
      <c r="N5" s="17" t="s">
        <v>98</v>
      </c>
    </row>
    <row r="6" spans="1:14" ht="19.5" customHeight="1">
      <c r="A6" s="19">
        <f>'Bakım Takip'!A5</f>
        <v>1</v>
      </c>
      <c r="B6" s="26" t="str">
        <f>'Bakım Takip'!B5</f>
        <v>Su Deposu Temizliği ve Dezenfeksiyonu</v>
      </c>
      <c r="C6" s="25" t="str">
        <f>IF(MONTH('Bakım Takip'!$G5)=1,"X","")</f>
        <v/>
      </c>
      <c r="D6" s="25" t="str">
        <f>IF(MONTH('Bakım Takip'!$G5)=2,"X","")</f>
        <v/>
      </c>
      <c r="E6" s="25" t="str">
        <f>IF(MONTH('Bakım Takip'!$G5)=3,"X","")</f>
        <v/>
      </c>
      <c r="F6" s="25" t="str">
        <f>IF(MONTH('Bakım Takip'!$G5)=4,"X","")</f>
        <v/>
      </c>
      <c r="G6" s="25" t="str">
        <f>IF(MONTH('Bakım Takip'!$G5)=5,"X","")</f>
        <v/>
      </c>
      <c r="H6" s="25" t="str">
        <f>IF(MONTH('Bakım Takip'!$G5)=6,"X","")</f>
        <v/>
      </c>
      <c r="I6" s="25" t="str">
        <f>IF(MONTH('Bakım Takip'!$G5)=7,"X","")</f>
        <v/>
      </c>
      <c r="J6" s="25" t="str">
        <f>IF(MONTH('Bakım Takip'!$G5)=8,"X","")</f>
        <v/>
      </c>
      <c r="K6" s="25" t="str">
        <f>IF(MONTH('Bakım Takip'!$G5)=9,"X","")</f>
        <v/>
      </c>
      <c r="L6" s="25" t="str">
        <f>IF(MONTH('Bakım Takip'!$G5)=10,"X","")</f>
        <v>X</v>
      </c>
      <c r="M6" s="25" t="str">
        <f>IF(MONTH('Bakım Takip'!$G5)=11,"X","")</f>
        <v/>
      </c>
      <c r="N6" s="25" t="str">
        <f>IF(MONTH('Bakım Takip'!$G5)=12,"X","")</f>
        <v/>
      </c>
    </row>
    <row r="7" spans="1:14" ht="19.5" customHeight="1">
      <c r="A7" s="19">
        <f>'Bakım Takip'!A6</f>
        <v>2</v>
      </c>
      <c r="B7" s="26" t="str">
        <f>'Bakım Takip'!B6</f>
        <v>İlaçlama (Haşere Kontrolü)</v>
      </c>
      <c r="C7" s="25" t="str">
        <f>IF(MONTH('Bakım Takip'!$G6)=1,"X","")</f>
        <v/>
      </c>
      <c r="D7" s="25" t="str">
        <f>IF(MONTH('Bakım Takip'!$G6)=2,"X","")</f>
        <v/>
      </c>
      <c r="E7" s="25" t="str">
        <f>IF(MONTH('Bakım Takip'!$G6)=3,"X","")</f>
        <v/>
      </c>
      <c r="F7" s="25" t="str">
        <f>IF(MONTH('Bakım Takip'!$G6)=4,"X","")</f>
        <v/>
      </c>
      <c r="G7" s="25" t="str">
        <f>IF(MONTH('Bakım Takip'!$G6)=5,"X","")</f>
        <v/>
      </c>
      <c r="H7" s="25" t="str">
        <f>IF(MONTH('Bakım Takip'!$G6)=6,"X","")</f>
        <v/>
      </c>
      <c r="I7" s="25" t="str">
        <f>IF(MONTH('Bakım Takip'!$G6)=7,"X","")</f>
        <v/>
      </c>
      <c r="J7" s="25" t="str">
        <f>IF(MONTH('Bakım Takip'!$G6)=8,"X","")</f>
        <v/>
      </c>
      <c r="K7" s="25" t="str">
        <f>IF(MONTH('Bakım Takip'!$G6)=9,"X","")</f>
        <v>X</v>
      </c>
      <c r="L7" s="25" t="str">
        <f>IF(MONTH('Bakım Takip'!$G6)=10,"X","")</f>
        <v/>
      </c>
      <c r="M7" s="25" t="str">
        <f>IF(MONTH('Bakım Takip'!$G6)=11,"X","")</f>
        <v/>
      </c>
      <c r="N7" s="25" t="str">
        <f>IF(MONTH('Bakım Takip'!$G6)=12,"X","")</f>
        <v/>
      </c>
    </row>
    <row r="8" spans="1:14" ht="19.5" customHeight="1">
      <c r="A8" s="19">
        <f>'Bakım Takip'!A7</f>
        <v>3</v>
      </c>
      <c r="B8" s="26" t="str">
        <f>'Bakım Takip'!B7</f>
        <v>Asansör Periyodik Bakımı</v>
      </c>
      <c r="C8" s="25" t="str">
        <f>IF(MONTH('Bakım Takip'!$G7)=1,"X","")</f>
        <v/>
      </c>
      <c r="D8" s="25" t="str">
        <f>IF(MONTH('Bakım Takip'!$G7)=2,"X","")</f>
        <v/>
      </c>
      <c r="E8" s="25" t="str">
        <f>IF(MONTH('Bakım Takip'!$G7)=3,"X","")</f>
        <v/>
      </c>
      <c r="F8" s="25" t="str">
        <f>IF(MONTH('Bakım Takip'!$G7)=4,"X","")</f>
        <v/>
      </c>
      <c r="G8" s="25" t="str">
        <f>IF(MONTH('Bakım Takip'!$G7)=5,"X","")</f>
        <v/>
      </c>
      <c r="H8" s="25" t="str">
        <f>IF(MONTH('Bakım Takip'!$G7)=6,"X","")</f>
        <v/>
      </c>
      <c r="I8" s="25" t="str">
        <f>IF(MONTH('Bakım Takip'!$G7)=7,"X","")</f>
        <v/>
      </c>
      <c r="J8" s="25" t="str">
        <f>IF(MONTH('Bakım Takip'!$G7)=8,"X","")</f>
        <v/>
      </c>
      <c r="K8" s="25" t="str">
        <f>IF(MONTH('Bakım Takip'!$G7)=9,"X","")</f>
        <v>X</v>
      </c>
      <c r="L8" s="25" t="str">
        <f>IF(MONTH('Bakım Takip'!$G7)=10,"X","")</f>
        <v/>
      </c>
      <c r="M8" s="25" t="str">
        <f>IF(MONTH('Bakım Takip'!$G7)=11,"X","")</f>
        <v/>
      </c>
      <c r="N8" s="25" t="str">
        <f>IF(MONTH('Bakım Takip'!$G7)=12,"X","")</f>
        <v/>
      </c>
    </row>
    <row r="9" spans="1:14" ht="19.5" customHeight="1">
      <c r="A9" s="19">
        <f>'Bakım Takip'!A8</f>
        <v>4</v>
      </c>
      <c r="B9" s="26" t="str">
        <f>'Bakım Takip'!B8</f>
        <v>Asansör Yıllık Kontrol (Yetkili Muayene)</v>
      </c>
      <c r="C9" s="25" t="str">
        <f>IF(MONTH('Bakım Takip'!$G8)=1,"X","")</f>
        <v/>
      </c>
      <c r="D9" s="25" t="str">
        <f>IF(MONTH('Bakım Takip'!$G8)=2,"X","")</f>
        <v>X</v>
      </c>
      <c r="E9" s="25" t="str">
        <f>IF(MONTH('Bakım Takip'!$G8)=3,"X","")</f>
        <v/>
      </c>
      <c r="F9" s="25" t="str">
        <f>IF(MONTH('Bakım Takip'!$G8)=4,"X","")</f>
        <v/>
      </c>
      <c r="G9" s="25" t="str">
        <f>IF(MONTH('Bakım Takip'!$G8)=5,"X","")</f>
        <v/>
      </c>
      <c r="H9" s="25" t="str">
        <f>IF(MONTH('Bakım Takip'!$G8)=6,"X","")</f>
        <v/>
      </c>
      <c r="I9" s="25" t="str">
        <f>IF(MONTH('Bakım Takip'!$G8)=7,"X","")</f>
        <v/>
      </c>
      <c r="J9" s="25" t="str">
        <f>IF(MONTH('Bakım Takip'!$G8)=8,"X","")</f>
        <v/>
      </c>
      <c r="K9" s="25" t="str">
        <f>IF(MONTH('Bakım Takip'!$G8)=9,"X","")</f>
        <v/>
      </c>
      <c r="L9" s="25" t="str">
        <f>IF(MONTH('Bakım Takip'!$G8)=10,"X","")</f>
        <v/>
      </c>
      <c r="M9" s="25" t="str">
        <f>IF(MONTH('Bakım Takip'!$G8)=11,"X","")</f>
        <v/>
      </c>
      <c r="N9" s="25" t="str">
        <f>IF(MONTH('Bakım Takip'!$G8)=12,"X","")</f>
        <v/>
      </c>
    </row>
    <row r="10" spans="1:14" ht="19.5" customHeight="1">
      <c r="A10" s="19">
        <f>'Bakım Takip'!A9</f>
        <v>5</v>
      </c>
      <c r="B10" s="26" t="str">
        <f>'Bakım Takip'!B9</f>
        <v>Yangın Söndürme Tüpleri Kontrolü</v>
      </c>
      <c r="C10" s="25" t="str">
        <f>IF(MONTH('Bakım Takip'!$G9)=1,"X","")</f>
        <v/>
      </c>
      <c r="D10" s="25" t="str">
        <f>IF(MONTH('Bakım Takip'!$G9)=2,"X","")</f>
        <v/>
      </c>
      <c r="E10" s="25" t="str">
        <f>IF(MONTH('Bakım Takip'!$G9)=3,"X","")</f>
        <v/>
      </c>
      <c r="F10" s="25" t="str">
        <f>IF(MONTH('Bakım Takip'!$G9)=4,"X","")</f>
        <v/>
      </c>
      <c r="G10" s="25" t="str">
        <f>IF(MONTH('Bakım Takip'!$G9)=5,"X","")</f>
        <v/>
      </c>
      <c r="H10" s="25" t="str">
        <f>IF(MONTH('Bakım Takip'!$G9)=6,"X","")</f>
        <v/>
      </c>
      <c r="I10" s="25" t="str">
        <f>IF(MONTH('Bakım Takip'!$G9)=7,"X","")</f>
        <v/>
      </c>
      <c r="J10" s="25" t="str">
        <f>IF(MONTH('Bakım Takip'!$G9)=8,"X","")</f>
        <v/>
      </c>
      <c r="K10" s="25" t="str">
        <f>IF(MONTH('Bakım Takip'!$G9)=9,"X","")</f>
        <v>X</v>
      </c>
      <c r="L10" s="25" t="str">
        <f>IF(MONTH('Bakım Takip'!$G9)=10,"X","")</f>
        <v/>
      </c>
      <c r="M10" s="25" t="str">
        <f>IF(MONTH('Bakım Takip'!$G9)=11,"X","")</f>
        <v/>
      </c>
      <c r="N10" s="25" t="str">
        <f>IF(MONTH('Bakım Takip'!$G9)=12,"X","")</f>
        <v/>
      </c>
    </row>
    <row r="11" spans="1:14" ht="19.5" customHeight="1">
      <c r="A11" s="19">
        <f>'Bakım Takip'!A10</f>
        <v>6</v>
      </c>
      <c r="B11" s="26" t="str">
        <f>'Bakım Takip'!B10</f>
        <v>Yangın Algılama ve Alarm Sistemi Kontrolü</v>
      </c>
      <c r="C11" s="25" t="str">
        <f>IF(MONTH('Bakım Takip'!$G10)=1,"X","")</f>
        <v/>
      </c>
      <c r="D11" s="25" t="str">
        <f>IF(MONTH('Bakım Takip'!$G10)=2,"X","")</f>
        <v/>
      </c>
      <c r="E11" s="25" t="str">
        <f>IF(MONTH('Bakım Takip'!$G10)=3,"X","")</f>
        <v/>
      </c>
      <c r="F11" s="25" t="str">
        <f>IF(MONTH('Bakım Takip'!$G10)=4,"X","")</f>
        <v/>
      </c>
      <c r="G11" s="25" t="str">
        <f>IF(MONTH('Bakım Takip'!$G10)=5,"X","")</f>
        <v/>
      </c>
      <c r="H11" s="25" t="str">
        <f>IF(MONTH('Bakım Takip'!$G10)=6,"X","")</f>
        <v/>
      </c>
      <c r="I11" s="25" t="str">
        <f>IF(MONTH('Bakım Takip'!$G10)=7,"X","")</f>
        <v/>
      </c>
      <c r="J11" s="25" t="str">
        <f>IF(MONTH('Bakım Takip'!$G10)=8,"X","")</f>
        <v/>
      </c>
      <c r="K11" s="25" t="str">
        <f>IF(MONTH('Bakım Takip'!$G10)=9,"X","")</f>
        <v/>
      </c>
      <c r="L11" s="25" t="str">
        <f>IF(MONTH('Bakım Takip'!$G10)=10,"X","")</f>
        <v/>
      </c>
      <c r="M11" s="25" t="str">
        <f>IF(MONTH('Bakım Takip'!$G10)=11,"X","")</f>
        <v>X</v>
      </c>
      <c r="N11" s="25" t="str">
        <f>IF(MONTH('Bakım Takip'!$G10)=12,"X","")</f>
        <v/>
      </c>
    </row>
    <row r="12" spans="1:14" ht="19.5" customHeight="1">
      <c r="A12" s="19">
        <f>'Bakım Takip'!A11</f>
        <v>7</v>
      </c>
      <c r="B12" s="26" t="str">
        <f>'Bakım Takip'!B11</f>
        <v>Jeneratör Bakımı</v>
      </c>
      <c r="C12" s="25" t="str">
        <f>IF(MONTH('Bakım Takip'!$G11)=1,"X","")</f>
        <v/>
      </c>
      <c r="D12" s="25" t="str">
        <f>IF(MONTH('Bakım Takip'!$G11)=2,"X","")</f>
        <v/>
      </c>
      <c r="E12" s="25" t="str">
        <f>IF(MONTH('Bakım Takip'!$G11)=3,"X","")</f>
        <v/>
      </c>
      <c r="F12" s="25" t="str">
        <f>IF(MONTH('Bakım Takip'!$G11)=4,"X","")</f>
        <v/>
      </c>
      <c r="G12" s="25" t="str">
        <f>IF(MONTH('Bakım Takip'!$G11)=5,"X","")</f>
        <v/>
      </c>
      <c r="H12" s="25" t="str">
        <f>IF(MONTH('Bakım Takip'!$G11)=6,"X","")</f>
        <v/>
      </c>
      <c r="I12" s="25" t="str">
        <f>IF(MONTH('Bakım Takip'!$G11)=7,"X","")</f>
        <v/>
      </c>
      <c r="J12" s="25" t="str">
        <f>IF(MONTH('Bakım Takip'!$G11)=8,"X","")</f>
        <v/>
      </c>
      <c r="K12" s="25" t="str">
        <f>IF(MONTH('Bakım Takip'!$G11)=9,"X","")</f>
        <v/>
      </c>
      <c r="L12" s="25" t="str">
        <f>IF(MONTH('Bakım Takip'!$G11)=10,"X","")</f>
        <v>X</v>
      </c>
      <c r="M12" s="25" t="str">
        <f>IF(MONTH('Bakım Takip'!$G11)=11,"X","")</f>
        <v/>
      </c>
      <c r="N12" s="25" t="str">
        <f>IF(MONTH('Bakım Takip'!$G11)=12,"X","")</f>
        <v/>
      </c>
    </row>
    <row r="13" spans="1:14" ht="19.5" customHeight="1">
      <c r="A13" s="19">
        <f>'Bakım Takip'!A12</f>
        <v>8</v>
      </c>
      <c r="B13" s="26" t="str">
        <f>'Bakım Takip'!B12</f>
        <v>Klima / Havalandırma Sistemi Bakımı</v>
      </c>
      <c r="C13" s="25" t="str">
        <f>IF(MONTH('Bakım Takip'!$G12)=1,"X","")</f>
        <v/>
      </c>
      <c r="D13" s="25" t="str">
        <f>IF(MONTH('Bakım Takip'!$G12)=2,"X","")</f>
        <v/>
      </c>
      <c r="E13" s="25" t="str">
        <f>IF(MONTH('Bakım Takip'!$G12)=3,"X","")</f>
        <v/>
      </c>
      <c r="F13" s="25" t="str">
        <f>IF(MONTH('Bakım Takip'!$G12)=4,"X","")</f>
        <v/>
      </c>
      <c r="G13" s="25" t="str">
        <f>IF(MONTH('Bakım Takip'!$G12)=5,"X","")</f>
        <v/>
      </c>
      <c r="H13" s="25" t="str">
        <f>IF(MONTH('Bakım Takip'!$G12)=6,"X","")</f>
        <v/>
      </c>
      <c r="I13" s="25" t="str">
        <f>IF(MONTH('Bakım Takip'!$G12)=7,"X","")</f>
        <v/>
      </c>
      <c r="J13" s="25" t="str">
        <f>IF(MONTH('Bakım Takip'!$G12)=8,"X","")</f>
        <v>X</v>
      </c>
      <c r="K13" s="25" t="str">
        <f>IF(MONTH('Bakım Takip'!$G12)=9,"X","")</f>
        <v/>
      </c>
      <c r="L13" s="25" t="str">
        <f>IF(MONTH('Bakım Takip'!$G12)=10,"X","")</f>
        <v/>
      </c>
      <c r="M13" s="25" t="str">
        <f>IF(MONTH('Bakım Takip'!$G12)=11,"X","")</f>
        <v/>
      </c>
      <c r="N13" s="25" t="str">
        <f>IF(MONTH('Bakım Takip'!$G12)=12,"X","")</f>
        <v/>
      </c>
    </row>
    <row r="14" spans="1:14" ht="19.5" customHeight="1">
      <c r="A14" s="19">
        <f>'Bakım Takip'!A13</f>
        <v>9</v>
      </c>
      <c r="B14" s="26" t="str">
        <f>'Bakım Takip'!B13</f>
        <v>Paratoner (Yıldırımlık) Kontrolü</v>
      </c>
      <c r="C14" s="25" t="str">
        <f>IF(MONTH('Bakım Takip'!$G13)=1,"X","")</f>
        <v/>
      </c>
      <c r="D14" s="25" t="str">
        <f>IF(MONTH('Bakım Takip'!$G13)=2,"X","")</f>
        <v/>
      </c>
      <c r="E14" s="25" t="str">
        <f>IF(MONTH('Bakım Takip'!$G13)=3,"X","")</f>
        <v/>
      </c>
      <c r="F14" s="25" t="str">
        <f>IF(MONTH('Bakım Takip'!$G13)=4,"X","")</f>
        <v/>
      </c>
      <c r="G14" s="25" t="str">
        <f>IF(MONTH('Bakım Takip'!$G13)=5,"X","")</f>
        <v/>
      </c>
      <c r="H14" s="25" t="str">
        <f>IF(MONTH('Bakım Takip'!$G13)=6,"X","")</f>
        <v/>
      </c>
      <c r="I14" s="25" t="str">
        <f>IF(MONTH('Bakım Takip'!$G13)=7,"X","")</f>
        <v/>
      </c>
      <c r="J14" s="25" t="str">
        <f>IF(MONTH('Bakım Takip'!$G13)=8,"X","")</f>
        <v/>
      </c>
      <c r="K14" s="25" t="str">
        <f>IF(MONTH('Bakım Takip'!$G13)=9,"X","")</f>
        <v/>
      </c>
      <c r="L14" s="25" t="str">
        <f>IF(MONTH('Bakım Takip'!$G13)=10,"X","")</f>
        <v/>
      </c>
      <c r="M14" s="25" t="str">
        <f>IF(MONTH('Bakım Takip'!$G13)=11,"X","")</f>
        <v>X</v>
      </c>
      <c r="N14" s="25" t="str">
        <f>IF(MONTH('Bakım Takip'!$G13)=12,"X","")</f>
        <v/>
      </c>
    </row>
    <row r="15" spans="1:14" ht="19.5" customHeight="1">
      <c r="A15" s="19">
        <f>'Bakım Takip'!A14</f>
        <v>10</v>
      </c>
      <c r="B15" s="26" t="str">
        <f>'Bakım Takip'!B14</f>
        <v>Elektrik Tesisatı ve Topraklama Ölçümü</v>
      </c>
      <c r="C15" s="25" t="str">
        <f>IF(MONTH('Bakım Takip'!$G14)=1,"X","")</f>
        <v/>
      </c>
      <c r="D15" s="25" t="str">
        <f>IF(MONTH('Bakım Takip'!$G14)=2,"X","")</f>
        <v/>
      </c>
      <c r="E15" s="25" t="str">
        <f>IF(MONTH('Bakım Takip'!$G14)=3,"X","")</f>
        <v/>
      </c>
      <c r="F15" s="25" t="str">
        <f>IF(MONTH('Bakım Takip'!$G14)=4,"X","")</f>
        <v/>
      </c>
      <c r="G15" s="25" t="str">
        <f>IF(MONTH('Bakım Takip'!$G14)=5,"X","")</f>
        <v/>
      </c>
      <c r="H15" s="25" t="str">
        <f>IF(MONTH('Bakım Takip'!$G14)=6,"X","")</f>
        <v/>
      </c>
      <c r="I15" s="25" t="str">
        <f>IF(MONTH('Bakım Takip'!$G14)=7,"X","")</f>
        <v/>
      </c>
      <c r="J15" s="25" t="str">
        <f>IF(MONTH('Bakım Takip'!$G14)=8,"X","")</f>
        <v/>
      </c>
      <c r="K15" s="25" t="str">
        <f>IF(MONTH('Bakım Takip'!$G14)=9,"X","")</f>
        <v/>
      </c>
      <c r="L15" s="25" t="str">
        <f>IF(MONTH('Bakım Takip'!$G14)=10,"X","")</f>
        <v/>
      </c>
      <c r="M15" s="25" t="str">
        <f>IF(MONTH('Bakım Takip'!$G14)=11,"X","")</f>
        <v/>
      </c>
      <c r="N15" s="25" t="str">
        <f>IF(MONTH('Bakım Takip'!$G14)=12,"X","")</f>
        <v>X</v>
      </c>
    </row>
    <row r="16" spans="1:14" ht="19.5" customHeight="1">
      <c r="A16" s="19">
        <f>'Bakım Takip'!A15</f>
        <v>11</v>
      </c>
      <c r="B16" s="26" t="str">
        <f>'Bakım Takip'!B15</f>
        <v>Doğalgaz Tesisatı Kontrolü</v>
      </c>
      <c r="C16" s="25" t="str">
        <f>IF(MONTH('Bakım Takip'!$G15)=1,"X","")</f>
        <v/>
      </c>
      <c r="D16" s="25" t="str">
        <f>IF(MONTH('Bakım Takip'!$G15)=2,"X","")</f>
        <v/>
      </c>
      <c r="E16" s="25" t="str">
        <f>IF(MONTH('Bakım Takip'!$G15)=3,"X","")</f>
        <v/>
      </c>
      <c r="F16" s="25" t="str">
        <f>IF(MONTH('Bakım Takip'!$G15)=4,"X","")</f>
        <v/>
      </c>
      <c r="G16" s="25" t="str">
        <f>IF(MONTH('Bakım Takip'!$G15)=5,"X","")</f>
        <v/>
      </c>
      <c r="H16" s="25" t="str">
        <f>IF(MONTH('Bakım Takip'!$G15)=6,"X","")</f>
        <v/>
      </c>
      <c r="I16" s="25" t="str">
        <f>IF(MONTH('Bakım Takip'!$G15)=7,"X","")</f>
        <v/>
      </c>
      <c r="J16" s="25" t="str">
        <f>IF(MONTH('Bakım Takip'!$G15)=8,"X","")</f>
        <v/>
      </c>
      <c r="K16" s="25" t="str">
        <f>IF(MONTH('Bakım Takip'!$G15)=9,"X","")</f>
        <v/>
      </c>
      <c r="L16" s="25" t="str">
        <f>IF(MONTH('Bakım Takip'!$G15)=10,"X","")</f>
        <v/>
      </c>
      <c r="M16" s="25" t="str">
        <f>IF(MONTH('Bakım Takip'!$G15)=11,"X","")</f>
        <v>X</v>
      </c>
      <c r="N16" s="25" t="str">
        <f>IF(MONTH('Bakım Takip'!$G15)=12,"X","")</f>
        <v/>
      </c>
    </row>
    <row r="17" spans="1:14" ht="19.5" customHeight="1">
      <c r="A17" s="19">
        <f>'Bakım Takip'!A16</f>
        <v>12</v>
      </c>
      <c r="B17" s="26" t="str">
        <f>'Bakım Takip'!B16</f>
        <v>Kazan Dairesi / Kombi Bakımı</v>
      </c>
      <c r="C17" s="25" t="str">
        <f>IF(MONTH('Bakım Takip'!$G16)=1,"X","")</f>
        <v>X</v>
      </c>
      <c r="D17" s="25" t="str">
        <f>IF(MONTH('Bakım Takip'!$G16)=2,"X","")</f>
        <v/>
      </c>
      <c r="E17" s="25" t="str">
        <f>IF(MONTH('Bakım Takip'!$G16)=3,"X","")</f>
        <v/>
      </c>
      <c r="F17" s="25" t="str">
        <f>IF(MONTH('Bakım Takip'!$G16)=4,"X","")</f>
        <v/>
      </c>
      <c r="G17" s="25" t="str">
        <f>IF(MONTH('Bakım Takip'!$G16)=5,"X","")</f>
        <v/>
      </c>
      <c r="H17" s="25" t="str">
        <f>IF(MONTH('Bakım Takip'!$G16)=6,"X","")</f>
        <v/>
      </c>
      <c r="I17" s="25" t="str">
        <f>IF(MONTH('Bakım Takip'!$G16)=7,"X","")</f>
        <v/>
      </c>
      <c r="J17" s="25" t="str">
        <f>IF(MONTH('Bakım Takip'!$G16)=8,"X","")</f>
        <v/>
      </c>
      <c r="K17" s="25" t="str">
        <f>IF(MONTH('Bakım Takip'!$G16)=9,"X","")</f>
        <v/>
      </c>
      <c r="L17" s="25" t="str">
        <f>IF(MONTH('Bakım Takip'!$G16)=10,"X","")</f>
        <v/>
      </c>
      <c r="M17" s="25" t="str">
        <f>IF(MONTH('Bakım Takip'!$G16)=11,"X","")</f>
        <v/>
      </c>
      <c r="N17" s="25" t="str">
        <f>IF(MONTH('Bakım Takip'!$G16)=12,"X","")</f>
        <v/>
      </c>
    </row>
    <row r="18" spans="1:14" ht="19.5" customHeight="1">
      <c r="A18" s="19">
        <f>'Bakım Takip'!A17</f>
        <v>13</v>
      </c>
      <c r="B18" s="26" t="str">
        <f>'Bakım Takip'!B17</f>
        <v>Bahçe / Oyun Grubu Ekipmanları Kontrolü</v>
      </c>
      <c r="C18" s="25" t="str">
        <f>IF(MONTH('Bakım Takip'!$G17)=1,"X","")</f>
        <v/>
      </c>
      <c r="D18" s="25" t="str">
        <f>IF(MONTH('Bakım Takip'!$G17)=2,"X","")</f>
        <v/>
      </c>
      <c r="E18" s="25" t="str">
        <f>IF(MONTH('Bakım Takip'!$G17)=3,"X","")</f>
        <v/>
      </c>
      <c r="F18" s="25" t="str">
        <f>IF(MONTH('Bakım Takip'!$G17)=4,"X","")</f>
        <v/>
      </c>
      <c r="G18" s="25" t="str">
        <f>IF(MONTH('Bakım Takip'!$G17)=5,"X","")</f>
        <v/>
      </c>
      <c r="H18" s="25" t="str">
        <f>IF(MONTH('Bakım Takip'!$G17)=6,"X","")</f>
        <v/>
      </c>
      <c r="I18" s="25" t="str">
        <f>IF(MONTH('Bakım Takip'!$G17)=7,"X","")</f>
        <v/>
      </c>
      <c r="J18" s="25" t="str">
        <f>IF(MONTH('Bakım Takip'!$G17)=8,"X","")</f>
        <v/>
      </c>
      <c r="K18" s="25" t="str">
        <f>IF(MONTH('Bakım Takip'!$G17)=9,"X","")</f>
        <v/>
      </c>
      <c r="L18" s="25" t="str">
        <f>IF(MONTH('Bakım Takip'!$G17)=10,"X","")</f>
        <v>X</v>
      </c>
      <c r="M18" s="25" t="str">
        <f>IF(MONTH('Bakım Takip'!$G17)=11,"X","")</f>
        <v/>
      </c>
      <c r="N18" s="25" t="str">
        <f>IF(MONTH('Bakım Takip'!$G17)=12,"X","")</f>
        <v/>
      </c>
    </row>
    <row r="19" spans="1:14" ht="19.5" customHeight="1">
      <c r="A19" s="19">
        <f>'Bakım Takip'!A18</f>
        <v>14</v>
      </c>
      <c r="B19" s="26" t="str">
        <f>'Bakım Takip'!B18</f>
        <v>Çevre Aydınlatma / Jeneratör Devreye Alma Testi</v>
      </c>
      <c r="C19" s="25" t="str">
        <f>IF(MONTH('Bakım Takip'!$G18)=1,"X","")</f>
        <v/>
      </c>
      <c r="D19" s="25" t="str">
        <f>IF(MONTH('Bakım Takip'!$G18)=2,"X","")</f>
        <v/>
      </c>
      <c r="E19" s="25" t="str">
        <f>IF(MONTH('Bakım Takip'!$G18)=3,"X","")</f>
        <v/>
      </c>
      <c r="F19" s="25" t="str">
        <f>IF(MONTH('Bakım Takip'!$G18)=4,"X","")</f>
        <v/>
      </c>
      <c r="G19" s="25" t="str">
        <f>IF(MONTH('Bakım Takip'!$G18)=5,"X","")</f>
        <v/>
      </c>
      <c r="H19" s="25" t="str">
        <f>IF(MONTH('Bakım Takip'!$G18)=6,"X","")</f>
        <v/>
      </c>
      <c r="I19" s="25" t="str">
        <f>IF(MONTH('Bakım Takip'!$G18)=7,"X","")</f>
        <v/>
      </c>
      <c r="J19" s="25" t="str">
        <f>IF(MONTH('Bakım Takip'!$G18)=8,"X","")</f>
        <v/>
      </c>
      <c r="K19" s="25" t="str">
        <f>IF(MONTH('Bakım Takip'!$G18)=9,"X","")</f>
        <v>X</v>
      </c>
      <c r="L19" s="25" t="str">
        <f>IF(MONTH('Bakım Takip'!$G18)=10,"X","")</f>
        <v/>
      </c>
      <c r="M19" s="25" t="str">
        <f>IF(MONTH('Bakım Takip'!$G18)=11,"X","")</f>
        <v/>
      </c>
      <c r="N19" s="25" t="str">
        <f>IF(MONTH('Bakım Takip'!$G18)=12,"X","")</f>
        <v/>
      </c>
    </row>
    <row r="20" spans="1:14" ht="19.5" customHeight="1">
      <c r="A20" s="19">
        <f>'Bakım Takip'!A19</f>
        <v>15</v>
      </c>
      <c r="B20" s="26" t="str">
        <f>'Bakım Takip'!B19</f>
        <v>Havuz Suyu Analizi ve Bakımı (varsa)</v>
      </c>
      <c r="C20" s="25" t="str">
        <f>IF(MONTH('Bakım Takip'!$G19)=1,"X","")</f>
        <v/>
      </c>
      <c r="D20" s="25" t="str">
        <f>IF(MONTH('Bakım Takip'!$G19)=2,"X","")</f>
        <v/>
      </c>
      <c r="E20" s="25" t="str">
        <f>IF(MONTH('Bakım Takip'!$G19)=3,"X","")</f>
        <v/>
      </c>
      <c r="F20" s="25" t="str">
        <f>IF(MONTH('Bakım Takip'!$G19)=4,"X","")</f>
        <v/>
      </c>
      <c r="G20" s="25" t="str">
        <f>IF(MONTH('Bakım Takip'!$G19)=5,"X","")</f>
        <v/>
      </c>
      <c r="H20" s="25" t="str">
        <f>IF(MONTH('Bakım Takip'!$G19)=6,"X","")</f>
        <v/>
      </c>
      <c r="I20" s="25" t="str">
        <f>IF(MONTH('Bakım Takip'!$G19)=7,"X","")</f>
        <v/>
      </c>
      <c r="J20" s="25" t="str">
        <f>IF(MONTH('Bakım Takip'!$G19)=8,"X","")</f>
        <v/>
      </c>
      <c r="K20" s="25" t="str">
        <f>IF(MONTH('Bakım Takip'!$G19)=9,"X","")</f>
        <v>X</v>
      </c>
      <c r="L20" s="25" t="str">
        <f>IF(MONTH('Bakım Takip'!$G19)=10,"X","")</f>
        <v/>
      </c>
      <c r="M20" s="25" t="str">
        <f>IF(MONTH('Bakım Takip'!$G19)=11,"X","")</f>
        <v/>
      </c>
      <c r="N20" s="25" t="str">
        <f>IF(MONTH('Bakım Takip'!$G19)=12,"X","")</f>
        <v/>
      </c>
    </row>
  </sheetData>
  <mergeCells count="3">
    <mergeCell ref="A1:N1"/>
    <mergeCell ref="A2:N2"/>
    <mergeCell ref="A3:N3"/>
  </mergeCells>
  <conditionalFormatting sqref="C6:N20">
    <cfRule type="expression" dxfId="0" priority="2">
      <formula>C6="X"</formula>
    </cfRule>
  </conditionalFormatting>
  <pageMargins left="0.75" right="0.75" top="1" bottom="1" header="0.5" footer="0.5"/>
  <pageSetup fitToHeight="0" orientation="landscape" horizontalDpi="300" verticalDpi="300"/>
  <headerFooter>
    <oddHeader>&amp;L&amp;8 Okul Periyodik Bakım Takip - Yıllık Plan</oddHeader>
    <oddFooter>&amp;C&amp;8 Sayfa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2F2F2"/>
    <pageSetUpPr fitToPage="1"/>
  </sheetPr>
  <dimension ref="A1:B53"/>
  <sheetViews>
    <sheetView showGridLines="0" zoomScaleNormal="100" workbookViewId="0">
      <selection sqref="A1:B1"/>
    </sheetView>
  </sheetViews>
  <sheetFormatPr defaultColWidth="8.6640625" defaultRowHeight="14.4"/>
  <cols>
    <col min="1" max="1" width="4" customWidth="1"/>
    <col min="2" max="2" width="100" customWidth="1"/>
  </cols>
  <sheetData>
    <row r="1" spans="1:2" ht="31.5" customHeight="1">
      <c r="A1" s="14" t="s">
        <v>99</v>
      </c>
      <c r="B1" s="14"/>
    </row>
    <row r="2" spans="1:2" ht="18" customHeight="1">
      <c r="A2" s="13" t="s">
        <v>100</v>
      </c>
      <c r="B2" s="13"/>
    </row>
    <row r="3" spans="1:2" ht="3.75" customHeight="1">
      <c r="A3" s="12"/>
      <c r="B3" s="12"/>
    </row>
    <row r="5" spans="1:2" ht="19.5" customHeight="1">
      <c r="A5" s="41" t="s">
        <v>101</v>
      </c>
      <c r="B5" s="41"/>
    </row>
    <row r="6" spans="1:2" ht="27.75" customHeight="1">
      <c r="A6" s="42" t="s">
        <v>102</v>
      </c>
      <c r="B6" s="42"/>
    </row>
    <row r="7" spans="1:2" ht="27.75" customHeight="1">
      <c r="A7" s="42" t="s">
        <v>103</v>
      </c>
      <c r="B7" s="42"/>
    </row>
    <row r="9" spans="1:2" ht="19.5" customHeight="1">
      <c r="A9" s="41" t="s">
        <v>104</v>
      </c>
      <c r="B9" s="41"/>
    </row>
    <row r="10" spans="1:2" ht="27.75" customHeight="1">
      <c r="A10" s="42" t="s">
        <v>105</v>
      </c>
      <c r="B10" s="42"/>
    </row>
    <row r="11" spans="1:2" ht="27.75" customHeight="1">
      <c r="A11" s="42" t="s">
        <v>106</v>
      </c>
      <c r="B11" s="42"/>
    </row>
    <row r="12" spans="1:2" ht="27.75" customHeight="1">
      <c r="A12" s="42" t="s">
        <v>107</v>
      </c>
      <c r="B12" s="42"/>
    </row>
    <row r="14" spans="1:2" ht="19.5" customHeight="1">
      <c r="A14" s="41" t="s">
        <v>108</v>
      </c>
      <c r="B14" s="41"/>
    </row>
    <row r="15" spans="1:2" ht="27.75" customHeight="1">
      <c r="A15" s="42" t="s">
        <v>109</v>
      </c>
      <c r="B15" s="42"/>
    </row>
    <row r="16" spans="1:2" ht="27.75" customHeight="1">
      <c r="A16" s="42" t="s">
        <v>110</v>
      </c>
      <c r="B16" s="42"/>
    </row>
    <row r="17" spans="1:2" ht="27.75" customHeight="1">
      <c r="A17" s="42" t="s">
        <v>111</v>
      </c>
      <c r="B17" s="42"/>
    </row>
    <row r="18" spans="1:2" ht="27.75" customHeight="1">
      <c r="A18" s="42" t="s">
        <v>112</v>
      </c>
      <c r="B18" s="42"/>
    </row>
    <row r="20" spans="1:2" ht="19.5" customHeight="1">
      <c r="A20" s="41" t="s">
        <v>113</v>
      </c>
      <c r="B20" s="41"/>
    </row>
    <row r="21" spans="1:2" ht="27.75" customHeight="1">
      <c r="A21" s="42" t="s">
        <v>114</v>
      </c>
      <c r="B21" s="42"/>
    </row>
    <row r="22" spans="1:2" ht="27.75" customHeight="1">
      <c r="A22" s="42" t="s">
        <v>115</v>
      </c>
      <c r="B22" s="42"/>
    </row>
    <row r="24" spans="1:2" ht="19.5" customHeight="1">
      <c r="A24" s="41" t="s">
        <v>116</v>
      </c>
      <c r="B24" s="41"/>
    </row>
    <row r="25" spans="1:2" ht="27.75" customHeight="1">
      <c r="A25" s="42" t="s">
        <v>117</v>
      </c>
      <c r="B25" s="42"/>
    </row>
    <row r="26" spans="1:2" ht="27.75" customHeight="1">
      <c r="A26" s="42" t="s">
        <v>118</v>
      </c>
      <c r="B26" s="42"/>
    </row>
    <row r="27" spans="1:2" ht="27.75" customHeight="1">
      <c r="A27" s="42" t="s">
        <v>119</v>
      </c>
      <c r="B27" s="42"/>
    </row>
    <row r="29" spans="1:2" ht="19.5" customHeight="1">
      <c r="A29" s="41" t="s">
        <v>120</v>
      </c>
      <c r="B29" s="41"/>
    </row>
    <row r="30" spans="1:2" ht="27.75" customHeight="1">
      <c r="A30" s="42" t="s">
        <v>121</v>
      </c>
      <c r="B30" s="42"/>
    </row>
    <row r="31" spans="1:2" ht="27.75" customHeight="1">
      <c r="A31" s="42" t="s">
        <v>122</v>
      </c>
      <c r="B31" s="42"/>
    </row>
    <row r="32" spans="1:2" ht="27.75" customHeight="1">
      <c r="A32" s="42" t="s">
        <v>123</v>
      </c>
      <c r="B32" s="42"/>
    </row>
    <row r="34" spans="1:2" ht="19.5" customHeight="1">
      <c r="A34" s="41" t="s">
        <v>124</v>
      </c>
      <c r="B34" s="41"/>
    </row>
    <row r="35" spans="1:2" ht="27.75" customHeight="1">
      <c r="A35" s="42" t="s">
        <v>125</v>
      </c>
      <c r="B35" s="42"/>
    </row>
    <row r="37" spans="1:2" ht="19.5" customHeight="1">
      <c r="A37" s="41" t="s">
        <v>126</v>
      </c>
      <c r="B37" s="41"/>
    </row>
    <row r="38" spans="1:2" ht="27.75" customHeight="1">
      <c r="A38" s="42" t="s">
        <v>127</v>
      </c>
      <c r="B38" s="42"/>
    </row>
    <row r="39" spans="1:2" ht="27.75" customHeight="1">
      <c r="A39" s="42" t="s">
        <v>128</v>
      </c>
      <c r="B39" s="42"/>
    </row>
    <row r="40" spans="1:2" ht="27.75" customHeight="1">
      <c r="A40" s="42" t="s">
        <v>129</v>
      </c>
      <c r="B40" s="42"/>
    </row>
    <row r="42" spans="1:2" ht="19.5" customHeight="1">
      <c r="A42" s="41" t="s">
        <v>130</v>
      </c>
      <c r="B42" s="41"/>
    </row>
    <row r="43" spans="1:2" ht="27.75" customHeight="1">
      <c r="A43" s="42" t="s">
        <v>131</v>
      </c>
      <c r="B43" s="42"/>
    </row>
    <row r="44" spans="1:2" ht="27.75" customHeight="1">
      <c r="A44" s="42" t="s">
        <v>132</v>
      </c>
      <c r="B44" s="42"/>
    </row>
    <row r="46" spans="1:2" ht="19.5" customHeight="1">
      <c r="A46" s="41" t="s">
        <v>133</v>
      </c>
      <c r="B46" s="41"/>
    </row>
    <row r="47" spans="1:2" ht="27.75" customHeight="1">
      <c r="A47" s="42" t="s">
        <v>134</v>
      </c>
      <c r="B47" s="42"/>
    </row>
    <row r="49" spans="1:2" ht="15.6">
      <c r="A49" s="41" t="s">
        <v>135</v>
      </c>
      <c r="B49" s="41"/>
    </row>
    <row r="50" spans="1:2" ht="18" customHeight="1">
      <c r="A50" s="33" t="s">
        <v>136</v>
      </c>
      <c r="B50" s="34" t="s">
        <v>137</v>
      </c>
    </row>
    <row r="51" spans="1:2" ht="18" customHeight="1">
      <c r="A51" s="35" t="s">
        <v>138</v>
      </c>
      <c r="B51" s="34" t="s">
        <v>11</v>
      </c>
    </row>
    <row r="52" spans="1:2" ht="18" customHeight="1">
      <c r="A52" s="36" t="s">
        <v>139</v>
      </c>
      <c r="B52" s="34" t="s">
        <v>140</v>
      </c>
    </row>
    <row r="53" spans="1:2" ht="18" customHeight="1">
      <c r="A53" s="37" t="s">
        <v>141</v>
      </c>
      <c r="B53" s="34" t="s">
        <v>13</v>
      </c>
    </row>
  </sheetData>
  <mergeCells count="38">
    <mergeCell ref="A46:B46"/>
    <mergeCell ref="A47:B47"/>
    <mergeCell ref="A49:B49"/>
    <mergeCell ref="A39:B39"/>
    <mergeCell ref="A40:B40"/>
    <mergeCell ref="A42:B42"/>
    <mergeCell ref="A43:B43"/>
    <mergeCell ref="A44:B44"/>
    <mergeCell ref="A32:B32"/>
    <mergeCell ref="A34:B34"/>
    <mergeCell ref="A35:B35"/>
    <mergeCell ref="A37:B37"/>
    <mergeCell ref="A38:B38"/>
    <mergeCell ref="A26:B26"/>
    <mergeCell ref="A27:B27"/>
    <mergeCell ref="A29:B29"/>
    <mergeCell ref="A30:B30"/>
    <mergeCell ref="A31:B31"/>
    <mergeCell ref="A20:B20"/>
    <mergeCell ref="A21:B21"/>
    <mergeCell ref="A22:B22"/>
    <mergeCell ref="A24:B24"/>
    <mergeCell ref="A25:B25"/>
    <mergeCell ref="A14:B14"/>
    <mergeCell ref="A15:B15"/>
    <mergeCell ref="A16:B16"/>
    <mergeCell ref="A17:B17"/>
    <mergeCell ref="A18:B18"/>
    <mergeCell ref="A7:B7"/>
    <mergeCell ref="A9:B9"/>
    <mergeCell ref="A10:B10"/>
    <mergeCell ref="A11:B11"/>
    <mergeCell ref="A12:B12"/>
    <mergeCell ref="A1:B1"/>
    <mergeCell ref="A2:B2"/>
    <mergeCell ref="A3:B3"/>
    <mergeCell ref="A5:B5"/>
    <mergeCell ref="A6:B6"/>
  </mergeCells>
  <pageMargins left="0.75" right="0.75" top="1" bottom="1" header="0.511811023622047" footer="0.5"/>
  <pageSetup fitToHeight="0" orientation="portrait" horizontalDpi="300" verticalDpi="300"/>
  <headerFooter>
    <oddFooter>&amp;C&amp;8 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Özet</vt:lpstr>
      <vt:lpstr>Bakım Takip</vt:lpstr>
      <vt:lpstr>Bakım Geçmişi</vt:lpstr>
      <vt:lpstr>Yıllık Plan</vt:lpstr>
      <vt:lpstr>Kullanım Kılavuzu</vt:lpstr>
      <vt:lpstr>'Bakım Takip'!Yazdırma_Başlıkları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GAL</cp:lastModifiedBy>
  <cp:revision>1</cp:revision>
  <dcterms:created xsi:type="dcterms:W3CDTF">2026-09-01T09:25:50Z</dcterms:created>
  <dcterms:modified xsi:type="dcterms:W3CDTF">2026-09-01T09:28:12Z</dcterms:modified>
  <dc:language>en-US</dc:language>
</cp:coreProperties>
</file>